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5830503\Desktop\"/>
    </mc:Choice>
  </mc:AlternateContent>
  <xr:revisionPtr revIDLastSave="0" documentId="13_ncr:1_{B64A0612-CF2A-4C3B-85A7-270030FE2BC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1" i="1"/>
  <c r="B13" i="1"/>
  <c r="D43" i="1"/>
  <c r="D42" i="1"/>
  <c r="D38" i="1"/>
  <c r="D37" i="1"/>
  <c r="D33" i="1"/>
  <c r="D32" i="1"/>
  <c r="D30" i="1"/>
  <c r="D29" i="1"/>
  <c r="D17" i="1"/>
  <c r="D16" i="1"/>
  <c r="D14" i="1"/>
  <c r="D19" i="1" s="1"/>
  <c r="D13" i="1"/>
  <c r="D18" i="1" s="1"/>
  <c r="D7" i="1"/>
  <c r="D6" i="1"/>
  <c r="D4" i="1"/>
  <c r="D3" i="1"/>
  <c r="B43" i="1"/>
  <c r="B42" i="1"/>
  <c r="B38" i="1"/>
  <c r="B37" i="1"/>
  <c r="B33" i="1"/>
  <c r="B32" i="1"/>
  <c r="B30" i="1"/>
  <c r="B35" i="1" s="1"/>
  <c r="B29" i="1"/>
  <c r="B17" i="1"/>
  <c r="B16" i="1"/>
  <c r="B14" i="1"/>
  <c r="B7" i="1"/>
  <c r="B6" i="1"/>
  <c r="B4" i="1"/>
  <c r="B3" i="1"/>
  <c r="D20" i="1" l="1"/>
  <c r="D24" i="1" s="1"/>
  <c r="D8" i="1"/>
  <c r="D9" i="1"/>
  <c r="B34" i="1"/>
  <c r="B39" i="1" s="1"/>
  <c r="D34" i="1"/>
  <c r="D39" i="1" s="1"/>
  <c r="D35" i="1"/>
  <c r="D40" i="1" s="1"/>
  <c r="B40" i="1"/>
  <c r="B18" i="1"/>
  <c r="B9" i="1"/>
  <c r="B19" i="1"/>
  <c r="B8" i="1"/>
  <c r="D10" i="1" l="1"/>
  <c r="D44" i="1"/>
  <c r="D45" i="1"/>
  <c r="B20" i="1"/>
  <c r="B24" i="1" s="1"/>
  <c r="B10" i="1"/>
  <c r="D46" i="1" l="1"/>
  <c r="D47" i="1" s="1"/>
  <c r="B44" i="1"/>
  <c r="B45" i="1"/>
  <c r="B46" i="1" l="1"/>
  <c r="B47" i="1" s="1"/>
</calcChain>
</file>

<file path=xl/sharedStrings.xml><?xml version="1.0" encoding="utf-8"?>
<sst xmlns="http://schemas.openxmlformats.org/spreadsheetml/2006/main" count="70" uniqueCount="62">
  <si>
    <t>R654</t>
    <phoneticPr fontId="1" type="noConversion"/>
  </si>
  <si>
    <t>R652</t>
    <phoneticPr fontId="1" type="noConversion"/>
  </si>
  <si>
    <t>Opmax</t>
    <phoneticPr fontId="1" type="noConversion"/>
  </si>
  <si>
    <t xml:space="preserve">Opmin </t>
    <phoneticPr fontId="1" type="noConversion"/>
  </si>
  <si>
    <t>R280</t>
    <phoneticPr fontId="1" type="noConversion"/>
  </si>
  <si>
    <t>R282</t>
    <phoneticPr fontId="1" type="noConversion"/>
  </si>
  <si>
    <t>Opmin</t>
    <phoneticPr fontId="1" type="noConversion"/>
  </si>
  <si>
    <t>mV</t>
    <phoneticPr fontId="1" type="noConversion"/>
  </si>
  <si>
    <t>OP中心值</t>
    <phoneticPr fontId="1" type="noConversion"/>
  </si>
  <si>
    <t>Vin中心值</t>
    <phoneticPr fontId="1" type="noConversion"/>
  </si>
  <si>
    <t>VILOCAL</t>
    <phoneticPr fontId="1" type="noConversion"/>
  </si>
  <si>
    <t>ISHARE</t>
    <phoneticPr fontId="1" type="noConversion"/>
  </si>
  <si>
    <t>207mV</t>
    <phoneticPr fontId="1" type="noConversion"/>
  </si>
  <si>
    <t>827mV</t>
    <phoneticPr fontId="1" type="noConversion"/>
  </si>
  <si>
    <t>OUT_ISHARE</t>
    <phoneticPr fontId="1" type="noConversion"/>
  </si>
  <si>
    <t>最小载</t>
    <phoneticPr fontId="1" type="noConversion"/>
  </si>
  <si>
    <t>最大载</t>
    <phoneticPr fontId="1" type="noConversion"/>
  </si>
  <si>
    <t>0V</t>
    <phoneticPr fontId="1" type="noConversion"/>
  </si>
  <si>
    <t>3.3V</t>
    <phoneticPr fontId="1" type="noConversion"/>
  </si>
  <si>
    <t>≥800*(1+5%)</t>
    <phoneticPr fontId="1" type="noConversion"/>
  </si>
  <si>
    <t>≤800*(1-5%）</t>
    <phoneticPr fontId="1" type="noConversion"/>
  </si>
  <si>
    <t>运放输入端（分压计算）</t>
    <phoneticPr fontId="1" type="noConversion"/>
  </si>
  <si>
    <t>最小载（OUT_ISHARE=0V)</t>
    <phoneticPr fontId="1" type="noConversion"/>
  </si>
  <si>
    <t>R656</t>
    <phoneticPr fontId="1" type="noConversion"/>
  </si>
  <si>
    <t>R653</t>
    <phoneticPr fontId="1" type="noConversion"/>
  </si>
  <si>
    <t>（R656//R653)max</t>
    <phoneticPr fontId="1" type="noConversion"/>
  </si>
  <si>
    <t>（R656//R653)min</t>
    <phoneticPr fontId="1" type="noConversion"/>
  </si>
  <si>
    <t>R226</t>
    <phoneticPr fontId="1" type="noConversion"/>
  </si>
  <si>
    <t>R654+0.1%误差 max</t>
    <phoneticPr fontId="1" type="noConversion"/>
  </si>
  <si>
    <t>R654-0.1%误差  min</t>
    <phoneticPr fontId="1" type="noConversion"/>
  </si>
  <si>
    <t>R652+1%误差 max</t>
    <phoneticPr fontId="1" type="noConversion"/>
  </si>
  <si>
    <t xml:space="preserve">R652-1%误差  min </t>
    <phoneticPr fontId="1" type="noConversion"/>
  </si>
  <si>
    <t>R280+0.5%误差 max</t>
    <phoneticPr fontId="1" type="noConversion"/>
  </si>
  <si>
    <t>R280-0.5%误差  min</t>
    <phoneticPr fontId="1" type="noConversion"/>
  </si>
  <si>
    <t>R282+0.1%误差 max</t>
    <phoneticPr fontId="1" type="noConversion"/>
  </si>
  <si>
    <t>R282-0.1%误差  min</t>
    <phoneticPr fontId="1" type="noConversion"/>
  </si>
  <si>
    <t>R656+1%误差 max</t>
    <phoneticPr fontId="1" type="noConversion"/>
  </si>
  <si>
    <t>R656-1%误差  min</t>
    <phoneticPr fontId="1" type="noConversion"/>
  </si>
  <si>
    <t>R653+1%误差 max</t>
    <phoneticPr fontId="1" type="noConversion"/>
  </si>
  <si>
    <t>R653-1%误差  min</t>
    <phoneticPr fontId="1" type="noConversion"/>
  </si>
  <si>
    <t>R226+1%误差 max</t>
    <phoneticPr fontId="1" type="noConversion"/>
  </si>
  <si>
    <t>R226-1%误差  min</t>
    <phoneticPr fontId="1" type="noConversion"/>
  </si>
  <si>
    <t>[R226+(R656//R653)]max</t>
    <phoneticPr fontId="1" type="noConversion"/>
  </si>
  <si>
    <t>[R226+(R656//R653)]min</t>
    <phoneticPr fontId="1" type="noConversion"/>
  </si>
  <si>
    <t>V+ max</t>
    <phoneticPr fontId="1" type="noConversion"/>
  </si>
  <si>
    <t>V+ min</t>
    <phoneticPr fontId="1" type="noConversion"/>
  </si>
  <si>
    <t>V+中心值</t>
    <phoneticPr fontId="1" type="noConversion"/>
  </si>
  <si>
    <t>ISHARE中心值</t>
    <phoneticPr fontId="1" type="noConversion"/>
  </si>
  <si>
    <t>R225</t>
    <phoneticPr fontId="1" type="noConversion"/>
  </si>
  <si>
    <t>R225+1%误差 max</t>
    <phoneticPr fontId="1" type="noConversion"/>
  </si>
  <si>
    <t>R225-1%误差  min</t>
    <phoneticPr fontId="1" type="noConversion"/>
  </si>
  <si>
    <t xml:space="preserve">  </t>
    <phoneticPr fontId="1" type="noConversion"/>
  </si>
  <si>
    <t>OUT_ISHARE对地短接</t>
    <phoneticPr fontId="1" type="noConversion"/>
  </si>
  <si>
    <t xml:space="preserve">200mV </t>
    <phoneticPr fontId="1" type="noConversion"/>
  </si>
  <si>
    <t xml:space="preserve">测试条件：输入230V/60HZ  输出10.8A  </t>
    <phoneticPr fontId="1" type="noConversion"/>
  </si>
  <si>
    <t>测量结果：</t>
    <phoneticPr fontId="1" type="noConversion"/>
  </si>
  <si>
    <t>12VWIND和12VL两点间压差（测量CN3端子上两点压差）</t>
    <phoneticPr fontId="1" type="noConversion"/>
  </si>
  <si>
    <t>1.111mV</t>
    <phoneticPr fontId="1" type="noConversion"/>
  </si>
  <si>
    <t>R282、R283两电阻PIN脚间12VWIND和12VL压差</t>
    <phoneticPr fontId="1" type="noConversion"/>
  </si>
  <si>
    <t>1.04mV</t>
    <phoneticPr fontId="1" type="noConversion"/>
  </si>
  <si>
    <t>检测电阻R201A(100uΩ)两端电压(运放输入端电压）</t>
    <phoneticPr fontId="1" type="noConversion"/>
  </si>
  <si>
    <t>OUT_ISHARE对地短接、去掉R225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</si>
</sst>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4" borderId="1" xfId="0" applyFill="1" applyBorder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1" xfId="0" applyBorder="1" applyAlignment="1">
      <alignment vertical="top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12700</xdr:colOff>
      <xdr:row>1</xdr:row>
      <xdr:rowOff>12700</xdr:rowOff>
    </xdr:from>
    <xdr:to>
      <xdr:col>16</xdr:col>
      <xdr:colOff>577850</xdr:colOff>
      <xdr:row>8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B78C372-4802-EAAD-6BA2-FE750B2A1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190500"/>
          <a:ext cx="5848350" cy="1384300"/>
        </a:xfrm>
        <a:prstGeom prst="rect">
          <a:avLst/>
        </a:prstGeom>
      </xdr:spPr>
    </xdr:pic>
    <xdr:clientData/>
  </xdr:twoCellAnchor>
  <xdr:twoCellAnchor editAs="oneCell">
    <xdr:from>
      <xdr:col>8</xdr:col>
      <xdr:colOff>12700</xdr:colOff>
      <xdr:row>10</xdr:row>
      <xdr:rowOff>31750</xdr:rowOff>
    </xdr:from>
    <xdr:to>
      <xdr:col>16</xdr:col>
      <xdr:colOff>577850</xdr:colOff>
      <xdr:row>18</xdr:row>
      <xdr:rowOff>152400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21CDAC5-03C2-D3FA-7DD5-31F4035CC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34050" y="1809750"/>
          <a:ext cx="5848350" cy="1543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73"/>
  <sheetViews>
    <sheetView tabSelected="1" zoomScale="85" zoomScaleNormal="85" workbookViewId="0">
      <selection activeCell="N68" sqref="N68"/>
    </sheetView>
  </sheetViews>
  <sheetFormatPr defaultRowHeight="14" x14ac:dyDescent="0.3"/>
  <cols>
    <col min="1" max="1" width="24.25" style="2" customWidth="1"/>
    <col min="2" max="2" width="14.6640625" style="2" customWidth="1"/>
    <col min="3" max="3" width="8.6640625" style="2"/>
    <col min="4" max="4" width="14.6640625" style="2" customWidth="1"/>
    <col min="5" max="16384" width="8.6640625" style="2"/>
  </cols>
  <sheetData>
    <row r="2" spans="1:4" x14ac:dyDescent="0.3">
      <c r="A2" s="2" t="s">
        <v>0</v>
      </c>
      <c r="B2" s="2">
        <v>4.32</v>
      </c>
      <c r="D2" s="2">
        <v>4.32</v>
      </c>
    </row>
    <row r="3" spans="1:4" x14ac:dyDescent="0.3">
      <c r="A3" s="2" t="s">
        <v>28</v>
      </c>
      <c r="B3" s="2">
        <f>B2*(1+0.1%)</f>
        <v>4.3243200000000002</v>
      </c>
      <c r="D3" s="2">
        <f>D2*(1+0.1%)</f>
        <v>4.3243200000000002</v>
      </c>
    </row>
    <row r="4" spans="1:4" x14ac:dyDescent="0.3">
      <c r="A4" s="2" t="s">
        <v>29</v>
      </c>
      <c r="B4" s="2">
        <f>B2*(1-0.1%)</f>
        <v>4.3156800000000004</v>
      </c>
      <c r="D4" s="2">
        <f>D2*(1-0.1%)</f>
        <v>4.3156800000000004</v>
      </c>
    </row>
    <row r="5" spans="1:4" x14ac:dyDescent="0.3">
      <c r="A5" s="2" t="s">
        <v>1</v>
      </c>
      <c r="B5" s="2">
        <v>16.2</v>
      </c>
      <c r="D5" s="3">
        <v>15.8</v>
      </c>
    </row>
    <row r="6" spans="1:4" x14ac:dyDescent="0.3">
      <c r="A6" s="2" t="s">
        <v>30</v>
      </c>
      <c r="B6" s="2">
        <f>B5*(1+1%)</f>
        <v>16.361999999999998</v>
      </c>
      <c r="D6" s="2">
        <f>D5*(1+1%)</f>
        <v>15.958</v>
      </c>
    </row>
    <row r="7" spans="1:4" x14ac:dyDescent="0.3">
      <c r="A7" s="2" t="s">
        <v>31</v>
      </c>
      <c r="B7" s="2">
        <f>B5*(1-1%)</f>
        <v>16.038</v>
      </c>
      <c r="D7" s="2">
        <f>D5*(1-1%)</f>
        <v>15.642000000000001</v>
      </c>
    </row>
    <row r="8" spans="1:4" x14ac:dyDescent="0.3">
      <c r="A8" s="2" t="s">
        <v>2</v>
      </c>
      <c r="B8" s="2">
        <f>(1+B6/B4)</f>
        <v>4.7912912912912908</v>
      </c>
      <c r="D8" s="2">
        <f>(1+D6/D4)</f>
        <v>4.6976791606421227</v>
      </c>
    </row>
    <row r="9" spans="1:4" x14ac:dyDescent="0.3">
      <c r="A9" s="2" t="s">
        <v>3</v>
      </c>
      <c r="B9" s="2">
        <f>1+B7/B3</f>
        <v>4.708791208791208</v>
      </c>
      <c r="D9" s="2">
        <f>1+D7/D3</f>
        <v>4.6172161172161168</v>
      </c>
    </row>
    <row r="10" spans="1:4" s="4" customFormat="1" x14ac:dyDescent="0.3">
      <c r="A10" s="4" t="s">
        <v>8</v>
      </c>
      <c r="B10" s="4">
        <f>(B8+B9)/2</f>
        <v>4.7500412500412494</v>
      </c>
      <c r="D10" s="4">
        <f>(D8+D9)/2</f>
        <v>4.6574476389291197</v>
      </c>
    </row>
    <row r="12" spans="1:4" x14ac:dyDescent="0.3">
      <c r="A12" s="2" t="s">
        <v>4</v>
      </c>
      <c r="B12" s="2">
        <v>180</v>
      </c>
      <c r="D12" s="2">
        <v>180</v>
      </c>
    </row>
    <row r="13" spans="1:4" x14ac:dyDescent="0.3">
      <c r="A13" s="2" t="s">
        <v>32</v>
      </c>
      <c r="B13" s="2">
        <f>B12*(1+0.5%)</f>
        <v>180.89999999999998</v>
      </c>
      <c r="D13" s="2">
        <f>D12*(1+0.5%)</f>
        <v>180.89999999999998</v>
      </c>
    </row>
    <row r="14" spans="1:4" x14ac:dyDescent="0.3">
      <c r="A14" s="2" t="s">
        <v>33</v>
      </c>
      <c r="B14" s="2">
        <f>B12*(1-0.5%)</f>
        <v>179.1</v>
      </c>
      <c r="D14" s="2">
        <f>D12*(1-0.5%)</f>
        <v>179.1</v>
      </c>
    </row>
    <row r="15" spans="1:4" x14ac:dyDescent="0.3">
      <c r="A15" s="2" t="s">
        <v>5</v>
      </c>
      <c r="B15" s="2">
        <v>1.1499999999999999</v>
      </c>
      <c r="D15" s="2">
        <v>1.1499999999999999</v>
      </c>
    </row>
    <row r="16" spans="1:4" x14ac:dyDescent="0.3">
      <c r="A16" s="2" t="s">
        <v>34</v>
      </c>
      <c r="B16" s="2">
        <f>B15*(1+0.1%)</f>
        <v>1.1511499999999997</v>
      </c>
      <c r="D16" s="2">
        <f>D15*(1+0.1%)</f>
        <v>1.1511499999999997</v>
      </c>
    </row>
    <row r="17" spans="1:12" x14ac:dyDescent="0.3">
      <c r="A17" s="2" t="s">
        <v>35</v>
      </c>
      <c r="B17" s="2">
        <f>B15*(1-0.1%)</f>
        <v>1.1488499999999999</v>
      </c>
      <c r="D17" s="2">
        <f>D15*(1-0.1%)</f>
        <v>1.1488499999999999</v>
      </c>
    </row>
    <row r="18" spans="1:12" x14ac:dyDescent="0.3">
      <c r="A18" s="2" t="s">
        <v>2</v>
      </c>
      <c r="B18" s="2">
        <f>B13/B17</f>
        <v>157.46180963572266</v>
      </c>
      <c r="D18" s="2">
        <f>D13/D17</f>
        <v>157.46180963572266</v>
      </c>
    </row>
    <row r="19" spans="1:12" x14ac:dyDescent="0.3">
      <c r="A19" s="2" t="s">
        <v>6</v>
      </c>
      <c r="B19" s="2">
        <f>B14/B16</f>
        <v>155.58354688789476</v>
      </c>
      <c r="D19" s="2">
        <f>D14/D16</f>
        <v>155.58354688789476</v>
      </c>
    </row>
    <row r="20" spans="1:12" s="4" customFormat="1" x14ac:dyDescent="0.3">
      <c r="A20" s="4" t="s">
        <v>8</v>
      </c>
      <c r="B20" s="4">
        <f>(B18+B19)/2</f>
        <v>156.52267826180872</v>
      </c>
      <c r="D20" s="4">
        <f>(D18+D19)/2</f>
        <v>156.52267826180872</v>
      </c>
    </row>
    <row r="21" spans="1:12" x14ac:dyDescent="0.3">
      <c r="B21" s="2">
        <f>0.025*B20</f>
        <v>3.9130669565452183</v>
      </c>
    </row>
    <row r="22" spans="1:12" s="4" customFormat="1" x14ac:dyDescent="0.3">
      <c r="A22" s="4" t="s">
        <v>9</v>
      </c>
      <c r="B22" s="4">
        <v>1.08</v>
      </c>
      <c r="C22" s="4" t="s">
        <v>7</v>
      </c>
      <c r="D22" s="4">
        <v>1.08</v>
      </c>
    </row>
    <row r="23" spans="1:12" x14ac:dyDescent="0.3">
      <c r="H23" s="6" t="s">
        <v>54</v>
      </c>
      <c r="I23" s="7"/>
      <c r="J23" s="7"/>
      <c r="K23" s="7"/>
      <c r="L23" s="8"/>
    </row>
    <row r="24" spans="1:12" x14ac:dyDescent="0.3">
      <c r="A24" s="2" t="s">
        <v>10</v>
      </c>
      <c r="B24" s="2">
        <f>B22*B20</f>
        <v>169.04449252275344</v>
      </c>
      <c r="C24" s="2" t="s">
        <v>7</v>
      </c>
      <c r="D24" s="2">
        <f>D22*D20</f>
        <v>169.04449252275344</v>
      </c>
      <c r="H24" s="6" t="s">
        <v>55</v>
      </c>
      <c r="I24" s="8"/>
    </row>
    <row r="25" spans="1:12" ht="14" customHeight="1" x14ac:dyDescent="0.3">
      <c r="B25" s="2">
        <f>B24+B21</f>
        <v>172.95755947929865</v>
      </c>
      <c r="H25" s="12" t="s">
        <v>60</v>
      </c>
      <c r="I25" s="15" t="s">
        <v>56</v>
      </c>
      <c r="J25" s="16"/>
      <c r="K25" s="9" t="s">
        <v>57</v>
      </c>
    </row>
    <row r="26" spans="1:12" x14ac:dyDescent="0.3">
      <c r="A26" s="2" t="s">
        <v>21</v>
      </c>
      <c r="H26" s="13"/>
      <c r="I26" s="17"/>
      <c r="J26" s="18"/>
      <c r="K26" s="10"/>
    </row>
    <row r="27" spans="1:12" x14ac:dyDescent="0.3">
      <c r="A27" s="2" t="s">
        <v>22</v>
      </c>
      <c r="H27" s="13"/>
      <c r="I27" s="19"/>
      <c r="J27" s="20"/>
      <c r="K27" s="11"/>
    </row>
    <row r="28" spans="1:12" x14ac:dyDescent="0.3">
      <c r="A28" s="2" t="s">
        <v>23</v>
      </c>
      <c r="B28" s="2">
        <v>1</v>
      </c>
      <c r="D28" s="2">
        <v>1</v>
      </c>
      <c r="H28" s="13"/>
      <c r="I28" s="15" t="s">
        <v>58</v>
      </c>
      <c r="J28" s="16"/>
      <c r="K28" s="9" t="s">
        <v>59</v>
      </c>
    </row>
    <row r="29" spans="1:12" x14ac:dyDescent="0.3">
      <c r="A29" s="2" t="s">
        <v>36</v>
      </c>
      <c r="B29" s="2">
        <f>B28*(1+1%)</f>
        <v>1.01</v>
      </c>
      <c r="D29" s="2">
        <f>D28*(1+1%)</f>
        <v>1.01</v>
      </c>
      <c r="H29" s="13"/>
      <c r="I29" s="17"/>
      <c r="J29" s="18"/>
      <c r="K29" s="10"/>
    </row>
    <row r="30" spans="1:12" x14ac:dyDescent="0.3">
      <c r="A30" s="2" t="s">
        <v>37</v>
      </c>
      <c r="B30" s="2">
        <f>B28*(1-1%)</f>
        <v>0.99</v>
      </c>
      <c r="D30" s="2">
        <f>D28*(1-1%)</f>
        <v>0.99</v>
      </c>
      <c r="H30" s="14"/>
      <c r="I30" s="19"/>
      <c r="J30" s="20"/>
      <c r="K30" s="11"/>
    </row>
    <row r="31" spans="1:12" x14ac:dyDescent="0.3">
      <c r="A31" s="2" t="s">
        <v>24</v>
      </c>
      <c r="B31" s="2">
        <v>510</v>
      </c>
      <c r="D31" s="2">
        <v>510</v>
      </c>
      <c r="I31" s="2" t="s">
        <v>10</v>
      </c>
      <c r="J31" s="2" t="s">
        <v>12</v>
      </c>
      <c r="K31" s="2" t="s">
        <v>52</v>
      </c>
    </row>
    <row r="32" spans="1:12" x14ac:dyDescent="0.3">
      <c r="A32" s="2" t="s">
        <v>38</v>
      </c>
      <c r="B32" s="2">
        <f>B31*(1+1%)</f>
        <v>515.1</v>
      </c>
      <c r="D32" s="2">
        <f>D31*(1+1%)</f>
        <v>515.1</v>
      </c>
      <c r="I32" s="2" t="s">
        <v>11</v>
      </c>
      <c r="J32" s="2" t="s">
        <v>13</v>
      </c>
    </row>
    <row r="33" spans="1:11" x14ac:dyDescent="0.3">
      <c r="A33" s="2" t="s">
        <v>39</v>
      </c>
      <c r="B33" s="2">
        <f>B31*(1-1%)</f>
        <v>504.9</v>
      </c>
      <c r="D33" s="2">
        <f>D31*(1-1%)</f>
        <v>504.9</v>
      </c>
    </row>
    <row r="34" spans="1:11" x14ac:dyDescent="0.3">
      <c r="A34" s="2" t="s">
        <v>25</v>
      </c>
      <c r="B34" s="2">
        <f>(B29*B32)/(B29+B32)</f>
        <v>1.0080234833659492</v>
      </c>
      <c r="D34" s="2">
        <f>(D29*D32)/(D29+D32)</f>
        <v>1.0080234833659492</v>
      </c>
      <c r="I34" s="2" t="s">
        <v>10</v>
      </c>
      <c r="J34" s="2" t="s">
        <v>53</v>
      </c>
      <c r="K34" s="2" t="s">
        <v>61</v>
      </c>
    </row>
    <row r="35" spans="1:11" x14ac:dyDescent="0.3">
      <c r="A35" s="2" t="s">
        <v>26</v>
      </c>
      <c r="B35" s="2">
        <f>(B30*B33)/(B30+B33)</f>
        <v>0.98806262230919772</v>
      </c>
      <c r="D35" s="2">
        <f>(D30*D33)/(D30+D33)</f>
        <v>0.98806262230919772</v>
      </c>
    </row>
    <row r="36" spans="1:11" x14ac:dyDescent="0.3">
      <c r="A36" s="2" t="s">
        <v>27</v>
      </c>
      <c r="B36" s="2">
        <v>5.1100000000000003</v>
      </c>
      <c r="D36" s="2">
        <v>5.1100000000000003</v>
      </c>
    </row>
    <row r="37" spans="1:11" x14ac:dyDescent="0.3">
      <c r="A37" s="2" t="s">
        <v>40</v>
      </c>
      <c r="B37" s="2">
        <f>B36*(1+1%)</f>
        <v>5.1611000000000002</v>
      </c>
      <c r="D37" s="2">
        <f>D36*(1+1%)</f>
        <v>5.1611000000000002</v>
      </c>
    </row>
    <row r="38" spans="1:11" x14ac:dyDescent="0.3">
      <c r="A38" s="2" t="s">
        <v>41</v>
      </c>
      <c r="B38" s="2">
        <f>B36*(1-1%)</f>
        <v>5.0589000000000004</v>
      </c>
      <c r="D38" s="2">
        <f>D36*(1-1%)</f>
        <v>5.0589000000000004</v>
      </c>
    </row>
    <row r="39" spans="1:11" x14ac:dyDescent="0.3">
      <c r="A39" s="2" t="s">
        <v>42</v>
      </c>
      <c r="B39" s="2">
        <f>B37+B34</f>
        <v>6.169123483365949</v>
      </c>
      <c r="D39" s="2">
        <f>D37+D34</f>
        <v>6.169123483365949</v>
      </c>
    </row>
    <row r="40" spans="1:11" x14ac:dyDescent="0.3">
      <c r="A40" s="2" t="s">
        <v>43</v>
      </c>
      <c r="B40" s="2">
        <f>B38+B35</f>
        <v>6.0469626223091986</v>
      </c>
      <c r="D40" s="2">
        <f>D38+D35</f>
        <v>6.0469626223091986</v>
      </c>
    </row>
    <row r="41" spans="1:11" x14ac:dyDescent="0.3">
      <c r="A41" s="2" t="s">
        <v>48</v>
      </c>
      <c r="B41" s="2">
        <v>1</v>
      </c>
      <c r="D41" s="2">
        <v>1</v>
      </c>
    </row>
    <row r="42" spans="1:11" x14ac:dyDescent="0.3">
      <c r="A42" s="2" t="s">
        <v>49</v>
      </c>
      <c r="B42" s="2">
        <f>B41*(1+1%)</f>
        <v>1.01</v>
      </c>
      <c r="D42" s="2">
        <f>D41*(1+1%)</f>
        <v>1.01</v>
      </c>
    </row>
    <row r="43" spans="1:11" x14ac:dyDescent="0.3">
      <c r="A43" s="2" t="s">
        <v>50</v>
      </c>
      <c r="B43" s="2">
        <f>B41*(1-1%)</f>
        <v>0.99</v>
      </c>
      <c r="D43" s="2">
        <f>D41*(1-1%)</f>
        <v>0.99</v>
      </c>
    </row>
    <row r="44" spans="1:11" x14ac:dyDescent="0.3">
      <c r="A44" s="2" t="s">
        <v>44</v>
      </c>
      <c r="B44" s="2">
        <f>B24/((B43/B39)+1)</f>
        <v>145.66816049183248</v>
      </c>
      <c r="D44" s="2">
        <f>D24/((D43/D39)+1)</f>
        <v>145.66816049183248</v>
      </c>
    </row>
    <row r="45" spans="1:11" x14ac:dyDescent="0.3">
      <c r="A45" s="2" t="s">
        <v>45</v>
      </c>
      <c r="B45" s="2">
        <f>B24/((B42/B40)+1)</f>
        <v>144.85066486831241</v>
      </c>
      <c r="D45" s="2">
        <f>D24/((D42/D40)+1)</f>
        <v>144.85066486831241</v>
      </c>
    </row>
    <row r="46" spans="1:11" s="4" customFormat="1" x14ac:dyDescent="0.3">
      <c r="A46" s="4" t="s">
        <v>46</v>
      </c>
      <c r="B46" s="4">
        <f>(B44+B45)/2</f>
        <v>145.25941268007244</v>
      </c>
      <c r="D46" s="4">
        <f>(D44+D45)/2</f>
        <v>145.25941268007244</v>
      </c>
    </row>
    <row r="47" spans="1:11" s="4" customFormat="1" x14ac:dyDescent="0.3">
      <c r="A47" s="4" t="s">
        <v>47</v>
      </c>
      <c r="B47" s="4">
        <f>B46*B10</f>
        <v>689.98820218710898</v>
      </c>
      <c r="D47" s="4">
        <f>D46*D10</f>
        <v>676.53810861903401</v>
      </c>
    </row>
    <row r="48" spans="1:11" s="1" customFormat="1" x14ac:dyDescent="0.3"/>
    <row r="49" spans="1:3" s="1" customFormat="1" x14ac:dyDescent="0.3"/>
    <row r="50" spans="1:3" s="1" customFormat="1" x14ac:dyDescent="0.3"/>
    <row r="51" spans="1:3" s="1" customFormat="1" x14ac:dyDescent="0.3"/>
    <row r="52" spans="1:3" s="1" customFormat="1" x14ac:dyDescent="0.3"/>
    <row r="53" spans="1:3" s="1" customFormat="1" x14ac:dyDescent="0.3"/>
    <row r="54" spans="1:3" s="1" customFormat="1" x14ac:dyDescent="0.3"/>
    <row r="55" spans="1:3" x14ac:dyDescent="0.3">
      <c r="A55" s="1"/>
      <c r="B55" s="1"/>
      <c r="C55" s="1"/>
    </row>
    <row r="56" spans="1:3" x14ac:dyDescent="0.3">
      <c r="A56" s="1"/>
      <c r="B56" s="1"/>
      <c r="C56" s="1"/>
    </row>
    <row r="59" spans="1:3" x14ac:dyDescent="0.3">
      <c r="A59" s="2" t="s">
        <v>14</v>
      </c>
    </row>
    <row r="60" spans="1:3" x14ac:dyDescent="0.3">
      <c r="A60" s="2" t="s">
        <v>15</v>
      </c>
      <c r="B60" s="2" t="s">
        <v>17</v>
      </c>
    </row>
    <row r="61" spans="1:3" x14ac:dyDescent="0.3">
      <c r="A61" s="2" t="s">
        <v>16</v>
      </c>
      <c r="B61" s="2" t="s">
        <v>18</v>
      </c>
    </row>
    <row r="62" spans="1:3" x14ac:dyDescent="0.3">
      <c r="A62" s="2" t="s">
        <v>11</v>
      </c>
    </row>
    <row r="63" spans="1:3" x14ac:dyDescent="0.3">
      <c r="A63" s="2" t="s">
        <v>15</v>
      </c>
      <c r="B63" s="2" t="s">
        <v>20</v>
      </c>
    </row>
    <row r="64" spans="1:3" x14ac:dyDescent="0.3">
      <c r="A64" s="2" t="s">
        <v>16</v>
      </c>
      <c r="B64" s="2" t="s">
        <v>19</v>
      </c>
    </row>
    <row r="67" spans="1:4" x14ac:dyDescent="0.3">
      <c r="A67" s="5"/>
    </row>
    <row r="73" spans="1:4" x14ac:dyDescent="0.3">
      <c r="D73" s="2" t="s">
        <v>51</v>
      </c>
    </row>
  </sheetData>
  <mergeCells count="7">
    <mergeCell ref="H23:L23"/>
    <mergeCell ref="H24:I24"/>
    <mergeCell ref="H25:H30"/>
    <mergeCell ref="I25:J27"/>
    <mergeCell ref="I28:J30"/>
    <mergeCell ref="K25:K27"/>
    <mergeCell ref="K28:K30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Meiqi Zhang(LUXSHARE-ICT)</dc:creator>
  <cp:lastModifiedBy>Meiqi Zhang(LUXSHARE-ICT)</cp:lastModifiedBy>
  <dcterms:created xsi:type="dcterms:W3CDTF">2015-06-05T18:19:34Z</dcterms:created>
  <dcterms:modified xsi:type="dcterms:W3CDTF">2025-02-12T06:07:59Z</dcterms:modified>
</cp:coreProperties>
</file>