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PGA Input Range" sheetId="1" r:id="rId1"/>
  </sheets>
  <definedNames>
    <definedName name="AVDD" localSheetId="0">'PGA Input Range'!$C$18</definedName>
    <definedName name="AVSS" localSheetId="0">'PGA Input Range'!$C$19</definedName>
    <definedName name="MID_SUPPLY" localSheetId="0">('PGA Input Range'!AVDD+'PGA Input Range'!AVSS)/2</definedName>
    <definedName name="PGA_Gain" localSheetId="0">'PGA Input Range'!$C$16</definedName>
    <definedName name="Positive_FS" localSheetId="0">'PGA Input Range'!VREF/(2*'PGA Input Range'!PGA_Gain)</definedName>
    <definedName name="VCM" localSheetId="0">'PGA Input Range'!$H$14</definedName>
    <definedName name="VIN_DIFF" localSheetId="0">'PGA Input Range'!$H$10-'PGA Input Range'!$H$18</definedName>
    <definedName name="VOUT_MAX" localSheetId="0">'PGA Input Range'!$U$8-'PGA Input Range'!$U$20</definedName>
    <definedName name="VREF" localSheetId="0">'PGA Input Range'!$C$21-'PGA Input Range'!$C$22</definedName>
  </definedNames>
  <calcPr calcId="145621"/>
</workbook>
</file>

<file path=xl/calcChain.xml><?xml version="1.0" encoding="utf-8"?>
<calcChain xmlns="http://schemas.openxmlformats.org/spreadsheetml/2006/main">
  <c r="T15" i="1" l="1"/>
  <c r="T13" i="1"/>
  <c r="K15" i="1"/>
  <c r="K13" i="1"/>
  <c r="U8" i="1" l="1"/>
  <c r="U20" i="1"/>
  <c r="C29" i="1"/>
  <c r="C14" i="1" s="1"/>
  <c r="H10" i="1" s="1"/>
  <c r="C30" i="1"/>
  <c r="C15" i="1" s="1"/>
  <c r="H18" i="1" s="1"/>
  <c r="U18" i="1" l="1"/>
  <c r="H13" i="1"/>
  <c r="H15" i="1"/>
  <c r="U10" i="1"/>
  <c r="H20" i="1"/>
  <c r="H8" i="1"/>
  <c r="H14" i="1"/>
  <c r="K14" i="1"/>
  <c r="T14" i="1" l="1"/>
</calcChain>
</file>

<file path=xl/sharedStrings.xml><?xml version="1.0" encoding="utf-8"?>
<sst xmlns="http://schemas.openxmlformats.org/spreadsheetml/2006/main" count="74" uniqueCount="45">
  <si>
    <t>V</t>
  </si>
  <si>
    <r>
      <t>V</t>
    </r>
    <r>
      <rPr>
        <b/>
        <vertAlign val="subscript"/>
        <sz val="11"/>
        <color theme="1"/>
        <rFont val="Arial"/>
        <family val="2"/>
      </rPr>
      <t>IN_N</t>
    </r>
  </si>
  <si>
    <r>
      <t>*Set V</t>
    </r>
    <r>
      <rPr>
        <vertAlign val="subscript"/>
        <sz val="11"/>
        <color theme="1"/>
        <rFont val="Arial"/>
        <family val="2"/>
      </rPr>
      <t>IN_P</t>
    </r>
    <r>
      <rPr>
        <sz val="11"/>
        <color theme="1"/>
        <rFont val="Arial"/>
        <family val="2"/>
      </rPr>
      <t xml:space="preserve"> and V</t>
    </r>
    <r>
      <rPr>
        <vertAlign val="subscript"/>
        <sz val="11"/>
        <color theme="1"/>
        <rFont val="Arial"/>
        <family val="2"/>
      </rPr>
      <t>IN_N</t>
    </r>
    <r>
      <rPr>
        <sz val="11"/>
        <color theme="1"/>
        <rFont val="Arial"/>
        <family val="2"/>
      </rPr>
      <t xml:space="preserve"> (above) to these values to define the inputs using V</t>
    </r>
    <r>
      <rPr>
        <vertAlign val="subscript"/>
        <sz val="11"/>
        <color theme="1"/>
        <rFont val="Arial"/>
        <family val="2"/>
      </rPr>
      <t>IN</t>
    </r>
    <r>
      <rPr>
        <sz val="11"/>
        <color theme="1"/>
        <rFont val="Arial"/>
        <family val="2"/>
      </rPr>
      <t xml:space="preserve"> and V</t>
    </r>
    <r>
      <rPr>
        <vertAlign val="subscript"/>
        <sz val="11"/>
        <color theme="1"/>
        <rFont val="Arial"/>
        <family val="2"/>
      </rPr>
      <t>CM</t>
    </r>
  </si>
  <si>
    <r>
      <t>V</t>
    </r>
    <r>
      <rPr>
        <b/>
        <vertAlign val="subscript"/>
        <sz val="11"/>
        <color theme="1"/>
        <rFont val="Arial"/>
        <family val="2"/>
      </rPr>
      <t>IN_P</t>
    </r>
  </si>
  <si>
    <r>
      <t>V</t>
    </r>
    <r>
      <rPr>
        <b/>
        <vertAlign val="subscript"/>
        <sz val="11"/>
        <color theme="1"/>
        <rFont val="Arial"/>
        <family val="2"/>
      </rPr>
      <t>CM</t>
    </r>
  </si>
  <si>
    <r>
      <t>V</t>
    </r>
    <r>
      <rPr>
        <b/>
        <vertAlign val="subscript"/>
        <sz val="11"/>
        <color theme="1"/>
        <rFont val="Arial"/>
        <family val="2"/>
      </rPr>
      <t>IN</t>
    </r>
    <r>
      <rPr>
        <b/>
        <sz val="11"/>
        <color theme="1"/>
        <rFont val="Arial"/>
        <family val="2"/>
      </rPr>
      <t>*</t>
    </r>
  </si>
  <si>
    <t>Alternate Input Definition</t>
  </si>
  <si>
    <r>
      <t>*Use the largest differential input voltage,|V</t>
    </r>
    <r>
      <rPr>
        <i/>
        <vertAlign val="subscript"/>
        <sz val="11"/>
        <rFont val="Arial"/>
        <family val="2"/>
      </rPr>
      <t>IN</t>
    </r>
    <r>
      <rPr>
        <i/>
        <sz val="11"/>
        <rFont val="Arial"/>
        <family val="2"/>
      </rPr>
      <t>|, to check if the PGA is operating within the allowed limits!</t>
    </r>
  </si>
  <si>
    <r>
      <t>V</t>
    </r>
    <r>
      <rPr>
        <b/>
        <vertAlign val="subscript"/>
        <sz val="11"/>
        <color theme="1"/>
        <rFont val="Arial"/>
        <family val="2"/>
      </rPr>
      <t>REF_N</t>
    </r>
  </si>
  <si>
    <r>
      <t>V</t>
    </r>
    <r>
      <rPr>
        <b/>
        <vertAlign val="subscript"/>
        <sz val="11"/>
        <color theme="1"/>
        <rFont val="Arial"/>
        <family val="2"/>
      </rPr>
      <t>REF_P</t>
    </r>
  </si>
  <si>
    <r>
      <t>OUT</t>
    </r>
    <r>
      <rPr>
        <b/>
        <vertAlign val="subscript"/>
        <sz val="11"/>
        <color theme="1"/>
        <rFont val="Arial"/>
        <family val="2"/>
      </rPr>
      <t>P/N_LOWER_LIMIT</t>
    </r>
    <r>
      <rPr>
        <b/>
        <sz val="11"/>
        <color theme="1"/>
        <rFont val="Arial"/>
        <family val="2"/>
      </rPr>
      <t xml:space="preserve"> =</t>
    </r>
  </si>
  <si>
    <r>
      <t>IN</t>
    </r>
    <r>
      <rPr>
        <b/>
        <vertAlign val="subscript"/>
        <sz val="11"/>
        <color theme="1"/>
        <rFont val="Arial"/>
        <family val="2"/>
      </rPr>
      <t>P/N_LOWER_LIMIT</t>
    </r>
    <r>
      <rPr>
        <b/>
        <sz val="11"/>
        <color theme="1"/>
        <rFont val="Arial"/>
        <family val="2"/>
      </rPr>
      <t xml:space="preserve"> =</t>
    </r>
  </si>
  <si>
    <t>Reference Voltage(s)</t>
  </si>
  <si>
    <t>AVSS</t>
  </si>
  <si>
    <r>
      <t>OUT</t>
    </r>
    <r>
      <rPr>
        <b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 xml:space="preserve"> =</t>
    </r>
  </si>
  <si>
    <r>
      <t>IN</t>
    </r>
    <r>
      <rPr>
        <b/>
        <vertAlign val="sub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>=</t>
    </r>
  </si>
  <si>
    <t>AVDD</t>
  </si>
  <si>
    <t>Supply Voltage(s)</t>
  </si>
  <si>
    <t>V/V</t>
  </si>
  <si>
    <t>PGA Gain</t>
  </si>
  <si>
    <r>
      <t>V</t>
    </r>
    <r>
      <rPr>
        <b/>
        <vertAlign val="subscript"/>
        <sz val="11"/>
        <color theme="1"/>
        <rFont val="Arial"/>
        <family val="2"/>
      </rPr>
      <t>OUT_LOWER_LIMIT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</si>
  <si>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IN_LOWER_LIMIT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</si>
  <si>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CM_LOWER_LIMIT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</si>
  <si>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IN_N</t>
    </r>
    <r>
      <rPr>
        <b/>
        <sz val="11"/>
        <color theme="1"/>
        <rFont val="Arial"/>
        <family val="2"/>
      </rPr>
      <t>*</t>
    </r>
  </si>
  <si>
    <r>
      <t>V</t>
    </r>
    <r>
      <rPr>
        <b/>
        <vertAlign val="subscript"/>
        <sz val="11"/>
        <color theme="1"/>
        <rFont val="Arial"/>
        <family val="2"/>
      </rPr>
      <t>OUT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</si>
  <si>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IN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</si>
  <si>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CM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</si>
  <si>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IN_P</t>
    </r>
    <r>
      <rPr>
        <b/>
        <sz val="11"/>
        <color theme="1"/>
        <rFont val="Arial"/>
        <family val="2"/>
      </rPr>
      <t>*</t>
    </r>
  </si>
  <si>
    <r>
      <t>V</t>
    </r>
    <r>
      <rPr>
        <b/>
        <vertAlign val="subscript"/>
        <sz val="11"/>
        <color theme="1"/>
        <rFont val="Arial"/>
        <family val="2"/>
      </rPr>
      <t>OUT_UPPER_LIMIT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</si>
  <si>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IN_UPPER_LIMIT</t>
    </r>
    <r>
      <rPr>
        <b/>
        <sz val="11"/>
        <color theme="1"/>
        <rFont val="Arial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</si>
  <si>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"/>
        <family val="2"/>
      </rPr>
      <t>CM_UPPER_LIMIT</t>
    </r>
    <r>
      <rPr>
        <b/>
        <sz val="11"/>
        <color theme="1"/>
        <rFont val="Arial"/>
        <family val="2"/>
      </rPr>
      <t xml:space="preserve"> =</t>
    </r>
  </si>
  <si>
    <t>PGA1 Inputs &amp; Gain</t>
  </si>
  <si>
    <t>ADC Configurations</t>
  </si>
  <si>
    <r>
      <t>OUT</t>
    </r>
    <r>
      <rPr>
        <b/>
        <vertAlign val="subscript"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=</t>
    </r>
  </si>
  <si>
    <r>
      <t>IN</t>
    </r>
    <r>
      <rPr>
        <b/>
        <vertAlign val="subscript"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=</t>
    </r>
  </si>
  <si>
    <t>= Result In-Range</t>
  </si>
  <si>
    <t>#</t>
  </si>
  <si>
    <t>= Result Out-of-Range</t>
  </si>
  <si>
    <r>
      <t>OUT</t>
    </r>
    <r>
      <rPr>
        <b/>
        <vertAlign val="subscript"/>
        <sz val="11"/>
        <color theme="1"/>
        <rFont val="Arial"/>
        <family val="2"/>
      </rPr>
      <t>P/N_UPPER_LIMIT</t>
    </r>
    <r>
      <rPr>
        <b/>
        <sz val="11"/>
        <color theme="1"/>
        <rFont val="Arial"/>
        <family val="2"/>
      </rPr>
      <t xml:space="preserve"> =</t>
    </r>
  </si>
  <si>
    <r>
      <t>IN</t>
    </r>
    <r>
      <rPr>
        <b/>
        <vertAlign val="subscript"/>
        <sz val="11"/>
        <color theme="1"/>
        <rFont val="Arial"/>
        <family val="2"/>
      </rPr>
      <t>P/N_UPPER_LIMIT</t>
    </r>
    <r>
      <rPr>
        <b/>
        <sz val="11"/>
        <color theme="1"/>
        <rFont val="Arial"/>
        <family val="2"/>
      </rPr>
      <t xml:space="preserve"> =</t>
    </r>
  </si>
  <si>
    <t>= Result</t>
  </si>
  <si>
    <t xml:space="preserve">= Input </t>
  </si>
  <si>
    <t>Cells will turn red when outside allowed PGA limits!</t>
  </si>
  <si>
    <t>Legend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</si>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</sst>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i/>
      <vertAlign val="subscript"/>
      <sz val="1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000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/>
    <xf numFmtId="0" fontId="2" fillId="3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/>
    <xf numFmtId="0" fontId="2" fillId="5" borderId="16" xfId="0" applyFont="1" applyFill="1" applyBorder="1" applyAlignment="1">
      <alignment vertical="center"/>
    </xf>
    <xf numFmtId="0" fontId="2" fillId="5" borderId="17" xfId="0" applyNumberFormat="1" applyFont="1" applyFill="1" applyBorder="1" applyAlignment="1">
      <alignment vertical="center"/>
    </xf>
    <xf numFmtId="0" fontId="2" fillId="5" borderId="18" xfId="0" applyFont="1" applyFill="1" applyBorder="1" applyAlignment="1">
      <alignment horizontal="right"/>
    </xf>
    <xf numFmtId="0" fontId="2" fillId="3" borderId="21" xfId="0" applyFont="1" applyFill="1" applyBorder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3" borderId="24" xfId="0" applyFont="1" applyFill="1" applyBorder="1" applyAlignment="1">
      <alignment vertical="center"/>
    </xf>
    <xf numFmtId="0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/>
    <xf numFmtId="0" fontId="2" fillId="2" borderId="0" xfId="0" applyNumberFormat="1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center" vertical="center"/>
    </xf>
    <xf numFmtId="0" fontId="2" fillId="4" borderId="29" xfId="0" applyNumberFormat="1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/>
    <xf numFmtId="0" fontId="2" fillId="2" borderId="0" xfId="0" applyFont="1" applyFill="1"/>
    <xf numFmtId="0" fontId="11" fillId="2" borderId="0" xfId="0" quotePrefix="1" applyFont="1" applyFill="1" applyAlignment="1">
      <alignment vertical="center"/>
    </xf>
    <xf numFmtId="0" fontId="1" fillId="8" borderId="31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/>
    </xf>
    <xf numFmtId="0" fontId="13" fillId="2" borderId="0" xfId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5" borderId="18" xfId="0" applyFont="1" applyFill="1" applyBorder="1" applyAlignment="1">
      <alignment horizontal="right"/>
    </xf>
    <xf numFmtId="0" fontId="2" fillId="5" borderId="17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10" borderId="0" xfId="0" applyFont="1" applyFill="1" applyAlignment="1">
      <alignment horizontal="center"/>
    </xf>
    <xf numFmtId="0" fontId="13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1" fontId="2" fillId="4" borderId="1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hyperlink" Target="http://www.ti.com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2303929" cy="291864"/>
    <xdr:pic>
      <xdr:nvPicPr>
        <xdr:cNvPr id="2" name="Picture 1" descr="ti 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2303929" cy="291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933450</xdr:colOff>
      <xdr:row>0</xdr:row>
      <xdr:rowOff>85725</xdr:rowOff>
    </xdr:from>
    <xdr:ext cx="5276850" cy="381708"/>
    <xdr:sp macro="" textlink="">
      <xdr:nvSpPr>
        <xdr:cNvPr id="3" name="TextBox 2"/>
        <xdr:cNvSpPr txBox="1"/>
      </xdr:nvSpPr>
      <xdr:spPr>
        <a:xfrm>
          <a:off x="4267200" y="85725"/>
          <a:ext cx="5276850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>
              <a:latin typeface="Arial Black" panose="020B0A04020102020204" pitchFamily="34" charset="0"/>
            </a:rPr>
            <a:t>ADS1282 PGA Input Range Calculator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</xdr:row>
          <xdr:rowOff>76200</xdr:rowOff>
        </xdr:from>
        <xdr:to>
          <xdr:col>16</xdr:col>
          <xdr:colOff>1057275</xdr:colOff>
          <xdr:row>21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2"/>
  <sheetViews>
    <sheetView tabSelected="1" zoomScale="85" zoomScaleNormal="85" workbookViewId="0">
      <selection activeCell="O32" sqref="O32"/>
    </sheetView>
  </sheetViews>
  <sheetFormatPr defaultRowHeight="14.25" x14ac:dyDescent="0.2"/>
  <cols>
    <col min="1" max="1" width="4.7109375" style="1" customWidth="1"/>
    <col min="2" max="2" width="13.140625" style="1" customWidth="1"/>
    <col min="3" max="3" width="10" style="1" customWidth="1"/>
    <col min="4" max="4" width="9.140625" style="1"/>
    <col min="5" max="6" width="8.5703125" style="1" customWidth="1"/>
    <col min="7" max="7" width="19.85546875" style="1" customWidth="1"/>
    <col min="8" max="8" width="7.28515625" style="1" customWidth="1"/>
    <col min="9" max="9" width="4.85546875" style="1" customWidth="1"/>
    <col min="10" max="10" width="18.140625" style="1" customWidth="1"/>
    <col min="11" max="11" width="7.5703125" style="1" customWidth="1"/>
    <col min="12" max="12" width="3.42578125" style="1" customWidth="1"/>
    <col min="13" max="15" width="9.140625" style="1"/>
    <col min="16" max="16" width="4.85546875" style="1" customWidth="1"/>
    <col min="17" max="17" width="17.140625" style="1" customWidth="1"/>
    <col min="18" max="18" width="7.7109375" style="1" customWidth="1"/>
    <col min="19" max="19" width="13.42578125" style="1" customWidth="1"/>
    <col min="20" max="20" width="7.7109375" style="1" customWidth="1"/>
    <col min="21" max="21" width="6.42578125" style="1" customWidth="1"/>
    <col min="22" max="22" width="4.28515625" style="1" customWidth="1"/>
    <col min="23" max="16384" width="9.140625" style="1"/>
  </cols>
  <sheetData>
    <row r="1" spans="1:2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4" ht="12.75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ht="15.75" customHeight="1" x14ac:dyDescent="0.2">
      <c r="A5" s="66" t="s">
        <v>44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ht="15.75" customHeight="1" x14ac:dyDescent="0.25">
      <c r="A6" s="52"/>
      <c r="B6" s="45" t="s">
        <v>43</v>
      </c>
      <c r="C6" s="2"/>
      <c r="D6" s="53"/>
      <c r="E6" s="52"/>
      <c r="F6" s="52"/>
      <c r="G6" s="52"/>
      <c r="H6" s="52"/>
      <c r="I6" s="52"/>
      <c r="J6" s="52"/>
      <c r="K6" s="67" t="s">
        <v>42</v>
      </c>
      <c r="L6" s="67"/>
      <c r="M6" s="67"/>
      <c r="N6" s="67"/>
      <c r="O6" s="67"/>
      <c r="P6" s="67"/>
      <c r="Q6" s="67"/>
      <c r="R6" s="67"/>
      <c r="S6" s="17"/>
      <c r="T6" s="52"/>
      <c r="U6" s="52"/>
      <c r="V6" s="52"/>
      <c r="W6" s="52"/>
      <c r="X6" s="52"/>
    </row>
    <row r="7" spans="1:24" ht="15.75" customHeight="1" thickBot="1" x14ac:dyDescent="0.25">
      <c r="A7" s="14"/>
      <c r="B7" s="51" t="s">
        <v>36</v>
      </c>
      <c r="C7" s="46" t="s">
        <v>41</v>
      </c>
      <c r="D7" s="50"/>
      <c r="E7" s="14"/>
      <c r="F7" s="14"/>
      <c r="G7" s="14"/>
      <c r="H7" s="14"/>
      <c r="I7" s="14"/>
      <c r="J7" s="2"/>
      <c r="K7" s="2"/>
      <c r="L7" s="2"/>
      <c r="M7" s="14"/>
      <c r="N7" s="14"/>
      <c r="O7" s="14"/>
      <c r="P7" s="14"/>
      <c r="Q7" s="14"/>
      <c r="R7" s="14"/>
      <c r="S7" s="14"/>
      <c r="T7" s="14"/>
      <c r="U7" s="14"/>
      <c r="V7" s="2"/>
      <c r="W7" s="2"/>
      <c r="X7" s="2"/>
    </row>
    <row r="8" spans="1:24" ht="15.75" customHeight="1" thickBot="1" x14ac:dyDescent="0.35">
      <c r="A8" s="14"/>
      <c r="B8" s="49" t="s">
        <v>36</v>
      </c>
      <c r="C8" s="46" t="s">
        <v>40</v>
      </c>
      <c r="D8" s="14"/>
      <c r="E8" s="14"/>
      <c r="F8" s="14"/>
      <c r="G8" s="27" t="s">
        <v>39</v>
      </c>
      <c r="H8" s="26">
        <f>IF(ABS(VIN_DIFF)&gt;MIN((VOUT_MAX/PGA_Gain),Positive_FS),IF((VOUT_MAX/PGA_Gain)&gt;Positive_FS,(MID_SUPPLY+(Positive_FS/2)),(MID_SUPPLY+(VOUT_MAX/(PGA_Gain*2)))),(AVDD-0.4-ABS(VIN_DIFF)*(PGA_Gain-1)/2))</f>
        <v>3.8499999999999988</v>
      </c>
      <c r="I8" s="25" t="s">
        <v>0</v>
      </c>
      <c r="J8" s="14"/>
      <c r="K8" s="14"/>
      <c r="L8" s="14"/>
      <c r="M8" s="14"/>
      <c r="N8" s="14"/>
      <c r="O8" s="14"/>
      <c r="P8" s="14"/>
      <c r="Q8" s="14"/>
      <c r="R8" s="14"/>
      <c r="S8" s="56" t="s">
        <v>38</v>
      </c>
      <c r="T8" s="57"/>
      <c r="U8" s="26">
        <f>(AVDD-0.4)</f>
        <v>4.5999999999999996</v>
      </c>
      <c r="V8" s="25" t="s">
        <v>0</v>
      </c>
      <c r="W8" s="2"/>
      <c r="X8" s="2"/>
    </row>
    <row r="9" spans="1:24" ht="15.75" customHeight="1" x14ac:dyDescent="0.2">
      <c r="A9" s="14"/>
      <c r="B9" s="48" t="s">
        <v>36</v>
      </c>
      <c r="C9" s="46" t="s">
        <v>37</v>
      </c>
      <c r="D9" s="14"/>
      <c r="E9" s="14"/>
      <c r="F9" s="14"/>
      <c r="G9" s="2"/>
      <c r="H9" s="2"/>
      <c r="I9" s="2"/>
      <c r="J9" s="14"/>
      <c r="K9" s="14"/>
      <c r="L9" s="14"/>
      <c r="M9" s="14"/>
      <c r="N9" s="14"/>
      <c r="O9" s="14"/>
      <c r="P9" s="14"/>
      <c r="Q9" s="14"/>
      <c r="R9" s="14"/>
      <c r="S9" s="14"/>
      <c r="T9" s="2"/>
      <c r="U9" s="2"/>
      <c r="V9" s="2"/>
      <c r="W9" s="2"/>
      <c r="X9" s="2"/>
    </row>
    <row r="10" spans="1:24" ht="15.75" customHeight="1" x14ac:dyDescent="0.2">
      <c r="A10" s="14"/>
      <c r="B10" s="47" t="s">
        <v>36</v>
      </c>
      <c r="C10" s="46" t="s">
        <v>35</v>
      </c>
      <c r="D10" s="14"/>
      <c r="E10" s="14"/>
      <c r="F10" s="14"/>
      <c r="G10" s="30" t="s">
        <v>34</v>
      </c>
      <c r="H10" s="29">
        <f>C14</f>
        <v>1.3</v>
      </c>
      <c r="I10" s="18" t="s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30" t="s">
        <v>33</v>
      </c>
      <c r="U10" s="29">
        <f>H10+(VIN_DIFF*(PGA_Gain-1)/2)</f>
        <v>2.0500000000000007</v>
      </c>
      <c r="V10" s="18" t="s">
        <v>0</v>
      </c>
      <c r="W10" s="2"/>
      <c r="X10" s="2"/>
    </row>
    <row r="11" spans="1:24" ht="15.75" customHeight="1" x14ac:dyDescent="0.2">
      <c r="A11" s="14"/>
      <c r="B11" s="2"/>
      <c r="C11" s="2"/>
      <c r="D11" s="2"/>
      <c r="E11" s="14"/>
      <c r="F11" s="14"/>
      <c r="G11" s="14"/>
      <c r="H11" s="32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30"/>
      <c r="U11" s="29"/>
      <c r="V11" s="18"/>
      <c r="W11" s="2"/>
      <c r="X11" s="2"/>
    </row>
    <row r="12" spans="1:24" ht="15.75" customHeight="1" thickBot="1" x14ac:dyDescent="0.3">
      <c r="A12" s="14"/>
      <c r="B12" s="45" t="s">
        <v>32</v>
      </c>
      <c r="C12" s="2"/>
      <c r="D12" s="2"/>
      <c r="E12" s="14"/>
      <c r="F12" s="14"/>
      <c r="G12" s="14"/>
      <c r="H12" s="32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30"/>
      <c r="U12" s="29"/>
      <c r="V12" s="18"/>
      <c r="W12" s="2"/>
      <c r="X12" s="2"/>
    </row>
    <row r="13" spans="1:24" ht="15.75" customHeight="1" thickBot="1" x14ac:dyDescent="0.25">
      <c r="A13" s="14"/>
      <c r="B13" s="68" t="s">
        <v>31</v>
      </c>
      <c r="C13" s="69"/>
      <c r="D13" s="70"/>
      <c r="E13" s="14"/>
      <c r="F13" s="14"/>
      <c r="G13" s="35" t="s">
        <v>30</v>
      </c>
      <c r="H13" s="37">
        <f>MAX(AVDD-0.4-(ABS(VIN_DIFF)*(PGA_Gain-1)/2),MID_SUPPLY)</f>
        <v>3.8499999999999988</v>
      </c>
      <c r="I13" s="36" t="s">
        <v>0</v>
      </c>
      <c r="J13" s="35" t="s">
        <v>29</v>
      </c>
      <c r="K13" s="34">
        <f>Positive_FS</f>
        <v>0.15625</v>
      </c>
      <c r="L13" s="33" t="s">
        <v>0</v>
      </c>
      <c r="M13" s="14"/>
      <c r="N13" s="14"/>
      <c r="O13" s="14"/>
      <c r="P13" s="14"/>
      <c r="Q13" s="14"/>
      <c r="R13" s="54" t="s">
        <v>28</v>
      </c>
      <c r="S13" s="54"/>
      <c r="T13" s="30">
        <f>MIN(VREF,VOUT_MAX)</f>
        <v>4.1999999999999993</v>
      </c>
      <c r="U13" s="33" t="s">
        <v>0</v>
      </c>
      <c r="V13" s="18"/>
      <c r="W13" s="2"/>
      <c r="X13" s="2"/>
    </row>
    <row r="14" spans="1:24" ht="15.75" customHeight="1" x14ac:dyDescent="0.3">
      <c r="A14" s="14"/>
      <c r="B14" s="44" t="s">
        <v>27</v>
      </c>
      <c r="C14" s="43">
        <f>C29</f>
        <v>1.3</v>
      </c>
      <c r="D14" s="42" t="s">
        <v>0</v>
      </c>
      <c r="E14" s="14"/>
      <c r="F14" s="14"/>
      <c r="G14" s="35" t="s">
        <v>26</v>
      </c>
      <c r="H14" s="41">
        <f>(H10+H18)/2</f>
        <v>1.25</v>
      </c>
      <c r="I14" s="36" t="s">
        <v>0</v>
      </c>
      <c r="J14" s="30" t="s">
        <v>25</v>
      </c>
      <c r="K14" s="34">
        <f>VIN_DIFF</f>
        <v>0.10000000000000009</v>
      </c>
      <c r="L14" s="33" t="s">
        <v>0</v>
      </c>
      <c r="M14" s="14"/>
      <c r="N14" s="14"/>
      <c r="O14" s="14"/>
      <c r="P14" s="14"/>
      <c r="Q14" s="14"/>
      <c r="R14" s="55" t="s">
        <v>24</v>
      </c>
      <c r="S14" s="55"/>
      <c r="T14" s="30">
        <f>U10-U18</f>
        <v>1.6000000000000014</v>
      </c>
      <c r="U14" s="29" t="s">
        <v>0</v>
      </c>
      <c r="V14" s="18"/>
      <c r="W14" s="2"/>
      <c r="X14" s="2"/>
    </row>
    <row r="15" spans="1:24" ht="15.75" customHeight="1" x14ac:dyDescent="0.3">
      <c r="A15" s="14"/>
      <c r="B15" s="40" t="s">
        <v>23</v>
      </c>
      <c r="C15" s="39">
        <f>C30</f>
        <v>1.2</v>
      </c>
      <c r="D15" s="38" t="s">
        <v>0</v>
      </c>
      <c r="E15" s="14"/>
      <c r="F15" s="14"/>
      <c r="G15" s="35" t="s">
        <v>22</v>
      </c>
      <c r="H15" s="37">
        <f>MIN(AVSS+0.4+(ABS(VIN_DIFF)*(PGA_Gain-1)/2),MID_SUPPLY)</f>
        <v>1.1500000000000008</v>
      </c>
      <c r="I15" s="36" t="s">
        <v>0</v>
      </c>
      <c r="J15" s="35" t="s">
        <v>21</v>
      </c>
      <c r="K15" s="34">
        <f>-Positive_FS</f>
        <v>-0.15625</v>
      </c>
      <c r="L15" s="33" t="s">
        <v>0</v>
      </c>
      <c r="M15" s="14"/>
      <c r="N15" s="14"/>
      <c r="O15" s="14"/>
      <c r="P15" s="14"/>
      <c r="Q15" s="14"/>
      <c r="R15" s="54" t="s">
        <v>20</v>
      </c>
      <c r="S15" s="54"/>
      <c r="T15" s="30">
        <f>-MIN(VREF,VOUT_MAX)</f>
        <v>-4.1999999999999993</v>
      </c>
      <c r="U15" s="33" t="s">
        <v>0</v>
      </c>
      <c r="V15" s="18"/>
      <c r="W15" s="2"/>
      <c r="X15" s="2"/>
    </row>
    <row r="16" spans="1:24" ht="15.75" customHeight="1" thickBot="1" x14ac:dyDescent="0.25">
      <c r="A16" s="14"/>
      <c r="B16" s="28" t="s">
        <v>19</v>
      </c>
      <c r="C16" s="20">
        <v>16</v>
      </c>
      <c r="D16" s="19" t="s">
        <v>18</v>
      </c>
      <c r="E16" s="14"/>
      <c r="F16" s="14"/>
      <c r="G16" s="14"/>
      <c r="H16" s="3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  <c r="U16" s="29"/>
      <c r="V16" s="18"/>
      <c r="W16" s="2"/>
      <c r="X16" s="2"/>
    </row>
    <row r="17" spans="1:24" ht="15.75" customHeight="1" thickBot="1" x14ac:dyDescent="0.25">
      <c r="A17" s="14"/>
      <c r="B17" s="71" t="s">
        <v>17</v>
      </c>
      <c r="C17" s="72"/>
      <c r="D17" s="73"/>
      <c r="E17" s="14"/>
      <c r="F17" s="14"/>
      <c r="G17" s="14"/>
      <c r="H17" s="3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  <c r="U17" s="29"/>
      <c r="V17" s="18"/>
      <c r="W17" s="2"/>
      <c r="X17" s="2"/>
    </row>
    <row r="18" spans="1:24" ht="15.75" customHeight="1" x14ac:dyDescent="0.2">
      <c r="A18" s="14"/>
      <c r="B18" s="31" t="s">
        <v>16</v>
      </c>
      <c r="C18" s="23">
        <v>5</v>
      </c>
      <c r="D18" s="22" t="s">
        <v>0</v>
      </c>
      <c r="E18" s="14"/>
      <c r="F18" s="14"/>
      <c r="G18" s="30" t="s">
        <v>15</v>
      </c>
      <c r="H18" s="29">
        <f>C15</f>
        <v>1.2</v>
      </c>
      <c r="I18" s="18" t="s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 t="s">
        <v>14</v>
      </c>
      <c r="U18" s="29">
        <f>H18-(VIN_DIFF*(PGA_Gain-1)/2)</f>
        <v>0.44999999999999929</v>
      </c>
      <c r="V18" s="18" t="s">
        <v>0</v>
      </c>
      <c r="W18" s="2"/>
      <c r="X18" s="2"/>
    </row>
    <row r="19" spans="1:24" ht="15.75" customHeight="1" thickBot="1" x14ac:dyDescent="0.25">
      <c r="A19" s="14"/>
      <c r="B19" s="28" t="s">
        <v>13</v>
      </c>
      <c r="C19" s="20">
        <v>0</v>
      </c>
      <c r="D19" s="19" t="s">
        <v>0</v>
      </c>
      <c r="E19" s="14"/>
      <c r="F19" s="14"/>
      <c r="G19" s="2"/>
      <c r="H19" s="2"/>
      <c r="I19" s="2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"/>
      <c r="U19" s="2"/>
      <c r="V19" s="2"/>
      <c r="W19" s="2"/>
      <c r="X19" s="2"/>
    </row>
    <row r="20" spans="1:24" ht="15.75" customHeight="1" thickBot="1" x14ac:dyDescent="0.35">
      <c r="A20" s="14"/>
      <c r="B20" s="74" t="s">
        <v>12</v>
      </c>
      <c r="C20" s="75"/>
      <c r="D20" s="76"/>
      <c r="E20" s="14"/>
      <c r="F20" s="14"/>
      <c r="G20" s="27" t="s">
        <v>11</v>
      </c>
      <c r="H20" s="26">
        <f>IF(ABS(VIN_DIFF)&gt;MIN((VOUT_MAX/PGA_Gain),Positive_FS),IF((VOUT_MAX/PGA_Gain)&gt;Positive_FS,(MID_SUPPLY-(Positive_FS/2)),(MID_SUPPLY-(VOUT_MAX/(PGA_Gain*2)))),(AVSS+0.4+ABS(VIN_DIFF)*(PGA_Gain-1)/2))</f>
        <v>1.1500000000000008</v>
      </c>
      <c r="I20" s="25" t="s">
        <v>0</v>
      </c>
      <c r="J20" s="14"/>
      <c r="K20" s="14"/>
      <c r="L20" s="14"/>
      <c r="M20" s="14"/>
      <c r="N20" s="14"/>
      <c r="O20" s="14"/>
      <c r="P20" s="14"/>
      <c r="Q20" s="14"/>
      <c r="R20" s="14"/>
      <c r="S20" s="56" t="s">
        <v>10</v>
      </c>
      <c r="T20" s="57"/>
      <c r="U20" s="26">
        <f>(AVSS+0.4)</f>
        <v>0.4</v>
      </c>
      <c r="V20" s="25" t="s">
        <v>0</v>
      </c>
      <c r="W20" s="2"/>
      <c r="X20" s="2"/>
    </row>
    <row r="21" spans="1:24" ht="15.75" customHeight="1" x14ac:dyDescent="0.3">
      <c r="A21" s="14"/>
      <c r="B21" s="24" t="s">
        <v>9</v>
      </c>
      <c r="C21" s="23">
        <v>5</v>
      </c>
      <c r="D21" s="22" t="s">
        <v>0</v>
      </c>
      <c r="E21" s="14"/>
      <c r="F21" s="14"/>
      <c r="G21" s="2"/>
      <c r="H21" s="2"/>
      <c r="I21" s="2"/>
      <c r="J21" s="14"/>
      <c r="K21" s="14"/>
      <c r="L21" s="14"/>
      <c r="M21" s="14"/>
      <c r="N21" s="14"/>
      <c r="O21" s="14"/>
      <c r="P21" s="14"/>
      <c r="Q21" s="14"/>
      <c r="R21" s="14"/>
      <c r="S21" s="2"/>
      <c r="T21" s="2"/>
      <c r="U21" s="2"/>
      <c r="V21" s="2"/>
      <c r="W21" s="2"/>
      <c r="X21" s="2"/>
    </row>
    <row r="22" spans="1:24" ht="15.75" customHeight="1" thickBot="1" x14ac:dyDescent="0.35">
      <c r="A22" s="14"/>
      <c r="B22" s="21" t="s">
        <v>8</v>
      </c>
      <c r="C22" s="20">
        <v>0</v>
      </c>
      <c r="D22" s="19" t="s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8"/>
      <c r="V22" s="14"/>
      <c r="W22" s="2"/>
      <c r="X22" s="2"/>
    </row>
    <row r="23" spans="1:24" ht="15.75" customHeight="1" x14ac:dyDescent="0.2">
      <c r="A23" s="14"/>
      <c r="B23" s="15" t="s">
        <v>7</v>
      </c>
      <c r="C23" s="15"/>
      <c r="D23" s="15"/>
      <c r="E23" s="15"/>
      <c r="F23" s="15"/>
      <c r="G23" s="15"/>
      <c r="H23" s="17"/>
      <c r="I23" s="17"/>
      <c r="J23" s="17"/>
      <c r="K23" s="2"/>
      <c r="L23" s="2"/>
      <c r="M23" s="2"/>
      <c r="N23" s="2"/>
      <c r="O23" s="2"/>
      <c r="P23" s="2"/>
      <c r="Q23" s="2"/>
      <c r="R23" s="2"/>
      <c r="S23" s="2"/>
      <c r="T23" s="14"/>
      <c r="U23" s="16"/>
      <c r="V23" s="14"/>
      <c r="W23" s="2"/>
      <c r="X23" s="2"/>
    </row>
    <row r="24" spans="1:24" ht="15.75" customHeight="1" x14ac:dyDescent="0.2">
      <c r="A24" s="14"/>
      <c r="B24" s="15"/>
      <c r="C24" s="15"/>
      <c r="D24" s="15"/>
      <c r="E24" s="15"/>
      <c r="F24" s="15"/>
      <c r="G24" s="15"/>
      <c r="H24" s="13"/>
      <c r="I24" s="2"/>
      <c r="J24" s="14"/>
      <c r="K24" s="14"/>
      <c r="L24" s="14"/>
      <c r="M24" s="13"/>
      <c r="N24" s="13"/>
      <c r="O24" s="13"/>
      <c r="P24" s="13"/>
      <c r="Q24" s="13"/>
      <c r="R24" s="13"/>
      <c r="S24" s="13"/>
      <c r="T24" s="2"/>
      <c r="U24" s="2"/>
      <c r="V24" s="2"/>
      <c r="W24" s="2"/>
      <c r="X24" s="2"/>
    </row>
    <row r="25" spans="1:24" ht="15" thickBo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thickBot="1" x14ac:dyDescent="0.25">
      <c r="A26" s="2"/>
      <c r="B26" s="68" t="s">
        <v>6</v>
      </c>
      <c r="C26" s="69"/>
      <c r="D26" s="7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6.5" x14ac:dyDescent="0.25">
      <c r="A27" s="2"/>
      <c r="B27" s="12" t="s">
        <v>5</v>
      </c>
      <c r="C27" s="77">
        <v>0.1</v>
      </c>
      <c r="D27" s="6" t="s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7.25" thickBot="1" x14ac:dyDescent="0.3">
      <c r="A28" s="2"/>
      <c r="B28" s="11" t="s">
        <v>4</v>
      </c>
      <c r="C28" s="10">
        <v>1.25</v>
      </c>
      <c r="D28" s="9" t="s"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6.5" x14ac:dyDescent="0.3">
      <c r="A29" s="2"/>
      <c r="B29" s="8" t="s">
        <v>3</v>
      </c>
      <c r="C29" s="7">
        <f>C28+C27/2</f>
        <v>1.3</v>
      </c>
      <c r="D29" s="6" t="s">
        <v>0</v>
      </c>
      <c r="E29" s="58" t="s">
        <v>2</v>
      </c>
      <c r="F29" s="59"/>
      <c r="G29" s="59"/>
      <c r="H29" s="59"/>
      <c r="I29" s="6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7.25" thickBot="1" x14ac:dyDescent="0.35">
      <c r="A30" s="2"/>
      <c r="B30" s="5" t="s">
        <v>1</v>
      </c>
      <c r="C30" s="4">
        <f>C28-C27/2</f>
        <v>1.2</v>
      </c>
      <c r="D30" s="3" t="s">
        <v>0</v>
      </c>
      <c r="E30" s="61"/>
      <c r="F30" s="62"/>
      <c r="G30" s="62"/>
      <c r="H30" s="62"/>
      <c r="I30" s="6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</sheetData>
  <mergeCells count="14">
    <mergeCell ref="B17:D17"/>
    <mergeCell ref="B20:D20"/>
    <mergeCell ref="B26:D26"/>
    <mergeCell ref="R13:S13"/>
    <mergeCell ref="A1:X3"/>
    <mergeCell ref="A4:X4"/>
    <mergeCell ref="A5:X5"/>
    <mergeCell ref="K6:R6"/>
    <mergeCell ref="B13:D13"/>
    <mergeCell ref="R15:S15"/>
    <mergeCell ref="R14:S14"/>
    <mergeCell ref="S8:T8"/>
    <mergeCell ref="S20:T20"/>
    <mergeCell ref="E29:I30"/>
  </mergeCells>
  <conditionalFormatting sqref="H14">
    <cfRule type="cellIs" dxfId="17" priority="5" operator="between">
      <formula>$H$15</formula>
      <formula>$H$13</formula>
    </cfRule>
    <cfRule type="cellIs" dxfId="16" priority="15" operator="lessThan">
      <formula>$H$15</formula>
    </cfRule>
    <cfRule type="cellIs" dxfId="15" priority="16" operator="greaterThan">
      <formula>$H$13</formula>
    </cfRule>
  </conditionalFormatting>
  <conditionalFormatting sqref="H18 H10">
    <cfRule type="cellIs" dxfId="14" priority="13" operator="lessThan">
      <formula>$H$20</formula>
    </cfRule>
    <cfRule type="cellIs" dxfId="13" priority="14" operator="greaterThan">
      <formula>$H$8</formula>
    </cfRule>
  </conditionalFormatting>
  <conditionalFormatting sqref="U18">
    <cfRule type="cellIs" dxfId="12" priority="1" operator="between">
      <formula>$U$20</formula>
      <formula>$U$8</formula>
    </cfRule>
    <cfRule type="cellIs" dxfId="11" priority="11" operator="greaterThan">
      <formula>$U$8</formula>
    </cfRule>
    <cfRule type="cellIs" dxfId="10" priority="12" operator="lessThan">
      <formula>$U$20</formula>
    </cfRule>
  </conditionalFormatting>
  <conditionalFormatting sqref="K14">
    <cfRule type="cellIs" dxfId="9" priority="4" operator="between">
      <formula>$K$15</formula>
      <formula>$K$13</formula>
    </cfRule>
    <cfRule type="cellIs" dxfId="8" priority="9" operator="lessThan">
      <formula>$K$15</formula>
    </cfRule>
    <cfRule type="cellIs" dxfId="7" priority="10" operator="greaterThan">
      <formula>$K$13</formula>
    </cfRule>
  </conditionalFormatting>
  <conditionalFormatting sqref="T14">
    <cfRule type="cellIs" dxfId="6" priority="3" operator="between">
      <formula>$T$15</formula>
      <formula>$T$13</formula>
    </cfRule>
    <cfRule type="cellIs" dxfId="5" priority="7" operator="lessThan">
      <formula>$T$15</formula>
    </cfRule>
    <cfRule type="cellIs" dxfId="4" priority="8" operator="greaterThan">
      <formula>$T$13</formula>
    </cfRule>
  </conditionalFormatting>
  <conditionalFormatting sqref="U10">
    <cfRule type="cellIs" dxfId="3" priority="2" operator="between">
      <formula>$U$20</formula>
      <formula>$U$8</formula>
    </cfRule>
    <cfRule type="cellIs" dxfId="2" priority="17" operator="lessThan">
      <formula>$U$20</formula>
    </cfRule>
    <cfRule type="cellIs" dxfId="1" priority="18" operator="greaterThan">
      <formula>$U$8</formula>
    </cfRule>
  </conditionalFormatting>
  <conditionalFormatting sqref="H18 H10">
    <cfRule type="cellIs" dxfId="0" priority="6" operator="between">
      <formula>$H$20</formula>
      <formula>$H$8</formula>
    </cfRule>
  </conditionalFormatting>
  <dataValidations count="9">
    <dataValidation allowBlank="1" showInputMessage="1" showErrorMessage="1" promptTitle="Common-mode Input Voltage (VCM)" prompt="Equal to (VINP + VINN) / 2._x000a__x000a_VCM +/-  (0.5 * |VIN|) must not exceed the absolute input voltage requirements. The common-mode input range is related to the absolute input voltage range and is also shown in the calculations." sqref="C28"/>
    <dataValidation allowBlank="1" showInputMessage="1" showErrorMessage="1" promptTitle="Differential Input Voltage" prompt="Equal to (VINP - VINN). Must not exceed +/- (VREF/PGA)." sqref="C27"/>
    <dataValidation allowBlank="1" showInputMessage="1" showErrorMessage="1" promptTitle="Negative Reference Voltage" prompt="Must be greater than or equal to AVSS - 0.1V, and less than or equal to VREFP - 0.9V" sqref="C22"/>
    <dataValidation allowBlank="1" showInputMessage="1" showErrorMessage="1" promptTitle="Positive Reference Voltage" prompt="Must be at least VREFN + 0.9V and less than or equal to AVDD + 0.1V" sqref="C21"/>
    <dataValidation allowBlank="1" showInputMessage="1" showErrorMessage="1" promptTitle="Negative Input Voltage" prompt="Must satisfy both absolute and differential input requirements." sqref="C15"/>
    <dataValidation allowBlank="1" showInputMessage="1" showErrorMessage="1" promptTitle="Positive Input Voltage" prompt="Must satisfy both absolute and differential input requirements." sqref="C14"/>
    <dataValidation type="decimal" allowBlank="1" showInputMessage="1" showErrorMessage="1" errorTitle="Value Out-of-Range" error="AVSS is typically -2.5V (for bipolar supplies) or 0V (for a unipolar supply)." promptTitle="AVSS Supply Voltage" prompt="Should be set at -2.5V (bipolar supplies) or 0V (single supply)." sqref="C19">
      <formula1>-2.6</formula1>
      <formula2>0.3</formula2>
    </dataValidation>
    <dataValidation type="decimal" allowBlank="1" showInputMessage="1" showErrorMessage="1" errorTitle="Value Out-of-Range" error="AVDD is typically 2.5V (for bipolar supplies) or 5V (for a unipolar supply)." promptTitle="AVDD Supply Voltage" prompt="Should be set at AVSS + 5V." sqref="C18">
      <formula1>2.25</formula1>
      <formula2>5.25</formula2>
    </dataValidation>
    <dataValidation type="list" allowBlank="1" showInputMessage="1" showErrorMessage="1" promptTitle="PGA Gain Selection" prompt="Options are &quot;1&quot;, &quot;2&quot;, &quot;4&quot;, &quot;8&quot;, &quot;16&quot;, &quot;32&quot;, and &quot;64&quot; V/V." sqref="C16">
      <formula1>"1, 2, 4, 8, 16, 32, 64"</formula1>
    </dataValidation>
  </dataValidations>
  <hyperlinks>
    <hyperlink ref="A5" location="'Table of Contents '!A1" display="Table of Contents"/>
  </hyperlink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12</xdr:col>
                <xdr:colOff>57150</xdr:colOff>
                <xdr:row>6</xdr:row>
                <xdr:rowOff>76200</xdr:rowOff>
              </from>
              <to>
                <xdr:col>16</xdr:col>
                <xdr:colOff>1057275</xdr:colOff>
                <xdr:row>21</xdr:row>
                <xdr:rowOff>38100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PGA Input Range</vt:lpstr>
      <vt:lpstr>'PGA Input Range'!AVDD</vt:lpstr>
      <vt:lpstr>'PGA Input Range'!AVSS</vt:lpstr>
      <vt:lpstr>'PGA Input Range'!PGA_Gain</vt:lpstr>
      <vt:lpstr>'PGA Input Range'!VCM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Christopher</dc:creator>
  <cp:lastModifiedBy>Hall, Christopher</cp:lastModifiedBy>
  <dcterms:created xsi:type="dcterms:W3CDTF">2018-05-23T20:10:18Z</dcterms:created>
  <dcterms:modified xsi:type="dcterms:W3CDTF">2018-05-23T21:43:23Z</dcterms:modified>
</cp:coreProperties>
</file>