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2130" activeTab="1"/>
  </bookViews>
  <sheets>
    <sheet name="Solution 1_Component Selection" sheetId="2" r:id="rId1"/>
    <sheet name="Solution 1_Calculation" sheetId="5" r:id="rId2"/>
    <sheet name="Solution 2_Component Selection" sheetId="3" r:id="rId3"/>
    <sheet name="Solution 2_Calculation" sheetId="4" r:id="rId4"/>
    <sheet name="Solution 3_Calculation" sheetId="6" r:id="rId5"/>
    <sheet name="Final Comparison" sheetId="1" r:id="rId6"/>
  </sheets>
  <calcPr calcId="145621"/>
</workbook>
</file>

<file path=xl/calcChain.xml><?xml version="1.0" encoding="utf-8"?>
<calcChain xmlns="http://schemas.openxmlformats.org/spreadsheetml/2006/main">
  <c r="C24" i="5" l="1"/>
  <c r="C48" i="4" l="1"/>
  <c r="J14" i="1"/>
  <c r="C47" i="4"/>
  <c r="G15" i="1"/>
  <c r="E15" i="1"/>
  <c r="F2" i="1"/>
  <c r="F3" i="1"/>
  <c r="F4" i="1"/>
  <c r="F5" i="1"/>
  <c r="F6" i="1"/>
  <c r="F7" i="1"/>
  <c r="C45" i="4"/>
  <c r="H15" i="1" s="1"/>
  <c r="D12" i="1"/>
  <c r="F12" i="1"/>
  <c r="D13" i="1"/>
  <c r="F13" i="1"/>
  <c r="D14" i="1"/>
  <c r="D15" i="1" s="1"/>
  <c r="F14" i="1"/>
  <c r="F15" i="1" s="1"/>
  <c r="D16" i="1"/>
  <c r="F16" i="1"/>
  <c r="D17" i="1"/>
  <c r="F17" i="1"/>
  <c r="D18" i="1"/>
  <c r="F18" i="1"/>
  <c r="I14" i="1"/>
  <c r="J18" i="1"/>
  <c r="J12" i="1"/>
  <c r="I18" i="1"/>
  <c r="I12" i="1"/>
  <c r="H18" i="1"/>
  <c r="H14" i="1"/>
  <c r="H13" i="1"/>
  <c r="H12" i="1"/>
  <c r="C14" i="4"/>
  <c r="C9" i="5"/>
  <c r="C18" i="6"/>
  <c r="C13" i="6"/>
  <c r="C22" i="6"/>
  <c r="C8" i="6"/>
  <c r="C17" i="6" l="1"/>
  <c r="C12" i="6"/>
  <c r="C16" i="6"/>
  <c r="C3" i="6"/>
  <c r="C11" i="6" s="1"/>
  <c r="C20" i="5"/>
  <c r="C15" i="5"/>
  <c r="C19" i="5" s="1"/>
  <c r="C3" i="5"/>
  <c r="C8" i="5" s="1"/>
  <c r="C10" i="5" s="1"/>
  <c r="C5" i="4"/>
  <c r="C23" i="5" l="1"/>
  <c r="C21" i="5"/>
  <c r="C39" i="4"/>
  <c r="C30" i="4"/>
  <c r="C9" i="4"/>
  <c r="C13" i="4" s="1"/>
  <c r="C37" i="4"/>
  <c r="C38" i="4" s="1"/>
  <c r="C21" i="4"/>
  <c r="C28" i="4" s="1"/>
  <c r="C27" i="4"/>
  <c r="C44" i="4" l="1"/>
  <c r="C29" i="4"/>
  <c r="J7" i="1"/>
  <c r="J4" i="1"/>
  <c r="J2" i="1"/>
  <c r="C15" i="4" l="1"/>
  <c r="C43" i="4"/>
  <c r="G2" i="1"/>
  <c r="G7" i="1"/>
  <c r="G4" i="1" l="1"/>
</calcChain>
</file>

<file path=xl/comments1.xml><?xml version="1.0" encoding="utf-8"?>
<comments xmlns="http://schemas.openxmlformats.org/spreadsheetml/2006/main">
  <authors>
    <author>Zhou, Ying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The REF5030 uses the box method to determine drift, the temperature range used for calculation is the entire operating range, or 165C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No typical drift available; temp range is 0 to 70°C. 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initiail accuracy (25C) between two outpus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accuracy over temp</t>
        </r>
      </text>
    </comment>
  </commentList>
</comments>
</file>

<file path=xl/comments2.xml><?xml version="1.0" encoding="utf-8"?>
<comments xmlns="http://schemas.openxmlformats.org/spreadsheetml/2006/main">
  <authors>
    <author>Zhou, Ying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The REF5030 uses the box method to determine drift, the temperature range used for calculation is the entire operating range, or 165C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Different to result in TIPD156! In TIPD156, it's calculated by using 165C as delta T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initiail accuracy (25C) between two outpus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accuracy over temp</t>
        </r>
      </text>
    </comment>
  </commentList>
</comments>
</file>

<file path=xl/comments3.xml><?xml version="1.0" encoding="utf-8"?>
<comments xmlns="http://schemas.openxmlformats.org/spreadsheetml/2006/main">
  <authors>
    <author>Zhou, Ying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Since the REF2030 uses the box method to determine drift, the temperature range used for calculation is the entire operating range, or 165C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initiail accuracy between two outpus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Charaterization data, not in datasheet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Zhou, Ying:</t>
        </r>
        <r>
          <rPr>
            <sz val="9"/>
            <color indexed="81"/>
            <rFont val="Tahoma"/>
            <family val="2"/>
          </rPr>
          <t xml:space="preserve">
Difference in accuracy over temp</t>
        </r>
      </text>
    </comment>
  </commentList>
</comments>
</file>

<file path=xl/sharedStrings.xml><?xml version="1.0" encoding="utf-8"?>
<sst xmlns="http://schemas.openxmlformats.org/spreadsheetml/2006/main" count="261" uniqueCount="119">
  <si>
    <t>REF2030</t>
  </si>
  <si>
    <t>LMV831</t>
  </si>
  <si>
    <t>REF5030A</t>
  </si>
  <si>
    <t>Package</t>
  </si>
  <si>
    <t>PCF0603-13-4K99BT1</t>
  </si>
  <si>
    <t>0603 (1608 Metric)</t>
  </si>
  <si>
    <t>Significance</t>
  </si>
  <si>
    <t>Solution</t>
  </si>
  <si>
    <r>
      <t>Size (mm</t>
    </r>
    <r>
      <rPr>
        <sz val="11"/>
        <color theme="1"/>
        <rFont val="Calibri"/>
        <family val="2"/>
      </rPr>
      <t>×</t>
    </r>
    <r>
      <rPr>
        <sz val="11"/>
        <color theme="1"/>
        <rFont val="Calibri"/>
        <family val="2"/>
        <scheme val="minor"/>
      </rPr>
      <t>mm)</t>
    </r>
  </si>
  <si>
    <t>3 × 3</t>
  </si>
  <si>
    <t>1.25 × 2</t>
  </si>
  <si>
    <t>1.6 × 0.8 (each)</t>
  </si>
  <si>
    <t>2 × PCF0603-13-4K99BT1</t>
  </si>
  <si>
    <t>1.6 × 2.9</t>
  </si>
  <si>
    <t xml:space="preserve"> </t>
  </si>
  <si>
    <r>
      <t>Size in total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</si>
  <si>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3V Reference</t>
  </si>
  <si>
    <t>REF5030</t>
  </si>
  <si>
    <t>REF3230</t>
  </si>
  <si>
    <t>1.25V Reference</t>
  </si>
  <si>
    <t>0 to 70</t>
  </si>
  <si>
    <t>LM4140-1.25 A</t>
  </si>
  <si>
    <t>LM4140-1.25 B</t>
  </si>
  <si>
    <t>REF3212</t>
  </si>
  <si>
    <t>Initial Accuracy</t>
  </si>
  <si>
    <t>SOIC-8</t>
  </si>
  <si>
    <t>SOT23-6</t>
  </si>
  <si>
    <t>-40 to 125</t>
  </si>
  <si>
    <t>VSSOP-8</t>
  </si>
  <si>
    <t>-</t>
  </si>
  <si>
    <t>1K Price, $</t>
  </si>
  <si>
    <t>Device</t>
  </si>
  <si>
    <t>1.5V Reference</t>
  </si>
  <si>
    <t>1Ku Cost</t>
  </si>
  <si>
    <t xml:space="preserve">Performance </t>
  </si>
  <si>
    <t>$ 0.48 ($ 0.24 each)</t>
  </si>
  <si>
    <t>SC70-5</t>
  </si>
  <si>
    <t>DDC-5</t>
  </si>
  <si>
    <t>3.9 x 4.9</t>
  </si>
  <si>
    <t>Cost ($)</t>
  </si>
  <si>
    <t>Total Cost ($)</t>
  </si>
  <si>
    <t>System Specifications</t>
  </si>
  <si>
    <t>FSR =</t>
  </si>
  <si>
    <t>V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</si>
  <si>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ambient </t>
    </r>
    <r>
      <rPr>
        <sz val="11"/>
        <color theme="1"/>
        <rFont val="Calibri"/>
        <family val="2"/>
        <scheme val="minor"/>
      </rPr>
      <t>=</t>
    </r>
  </si>
  <si>
    <t>C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</si>
  <si>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max 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</si>
  <si>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s_buf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</si>
  <si>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s_spec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</si>
  <si>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os_typ</t>
    </r>
    <r>
      <rPr>
        <sz val="11"/>
        <color theme="1"/>
        <rFont val="Calibri"/>
        <family val="2"/>
        <scheme val="minor"/>
      </rPr>
      <t xml:space="preserve"> =</t>
    </r>
  </si>
  <si>
    <t>mV</t>
  </si>
  <si>
    <r>
      <t>V</t>
    </r>
    <r>
      <rPr>
        <vertAlign val="subscript"/>
        <sz val="11"/>
        <color theme="1"/>
        <rFont val="Calibri"/>
        <family val="2"/>
        <scheme val="minor"/>
      </rPr>
      <t>os_max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</si>
  <si>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os_PSRR</t>
    </r>
    <r>
      <rPr>
        <sz val="11"/>
        <color theme="1"/>
        <rFont val="Calibri"/>
        <family val="2"/>
        <scheme val="minor"/>
      </rPr>
      <t xml:space="preserve"> =</t>
    </r>
  </si>
  <si>
    <t xml:space="preserve">dB </t>
  </si>
  <si>
    <t>Accuracy</t>
  </si>
  <si>
    <r>
      <t>E</t>
    </r>
    <r>
      <rPr>
        <vertAlign val="subscript"/>
        <sz val="11"/>
        <color theme="1"/>
        <rFont val="Calibri"/>
        <family val="2"/>
        <scheme val="minor"/>
      </rPr>
      <t>buf_Vos</t>
    </r>
    <r>
      <rPr>
        <sz val="11"/>
        <color theme="1"/>
        <rFont val="Calibri"/>
        <family val="2"/>
        <scheme val="minor"/>
      </rPr>
      <t xml:space="preserve"> =</t>
    </r>
  </si>
  <si>
    <t>ppm</t>
  </si>
  <si>
    <r>
      <t>E</t>
    </r>
    <r>
      <rPr>
        <vertAlign val="subscript"/>
        <sz val="11"/>
        <color theme="1"/>
        <rFont val="Calibri"/>
        <family val="2"/>
        <scheme val="minor"/>
      </rPr>
      <t>buf_PSRR</t>
    </r>
    <r>
      <rPr>
        <sz val="11"/>
        <color theme="1"/>
        <rFont val="Calibri"/>
        <family val="2"/>
        <scheme val="minor"/>
      </rPr>
      <t xml:space="preserve"> =</t>
    </r>
  </si>
  <si>
    <t>µV/V</t>
  </si>
  <si>
    <t>Drift</t>
  </si>
  <si>
    <r>
      <t>E</t>
    </r>
    <r>
      <rPr>
        <vertAlign val="subscript"/>
        <sz val="11"/>
        <color theme="1"/>
        <rFont val="Calibri"/>
        <family val="2"/>
        <scheme val="minor"/>
      </rPr>
      <t>buf_drift over temp</t>
    </r>
    <r>
      <rPr>
        <sz val="11"/>
        <color theme="1"/>
        <rFont val="Calibri"/>
        <family val="2"/>
        <scheme val="minor"/>
      </rPr>
      <t xml:space="preserve"> =</t>
    </r>
  </si>
  <si>
    <t>Tolerance =</t>
  </si>
  <si>
    <t>Drift =</t>
  </si>
  <si>
    <t>ppm/C</t>
  </si>
  <si>
    <r>
      <t>E</t>
    </r>
    <r>
      <rPr>
        <vertAlign val="subscript"/>
        <sz val="11"/>
        <color theme="1"/>
        <rFont val="Calibri"/>
        <family val="2"/>
        <scheme val="minor"/>
      </rPr>
      <t>res_drift over temp</t>
    </r>
    <r>
      <rPr>
        <sz val="11"/>
        <color theme="1"/>
        <rFont val="Calibri"/>
        <family val="2"/>
        <scheme val="minor"/>
      </rPr>
      <t xml:space="preserve"> =</t>
    </r>
  </si>
  <si>
    <t>Specifications</t>
  </si>
  <si>
    <t>Initial Accuracy =</t>
  </si>
  <si>
    <r>
      <t>E</t>
    </r>
    <r>
      <rPr>
        <vertAlign val="subscript"/>
        <sz val="11"/>
        <color theme="1"/>
        <rFont val="Calibri"/>
        <family val="2"/>
        <scheme val="minor"/>
      </rPr>
      <t>REF_drift over temp</t>
    </r>
    <r>
      <rPr>
        <sz val="11"/>
        <color theme="1"/>
        <rFont val="Calibri"/>
        <family val="2"/>
        <scheme val="minor"/>
      </rPr>
      <t xml:space="preserve"> =</t>
    </r>
  </si>
  <si>
    <t>∆T =</t>
  </si>
  <si>
    <r>
      <t>V</t>
    </r>
    <r>
      <rPr>
        <vertAlign val="subscript"/>
        <sz val="11"/>
        <color theme="1"/>
        <rFont val="Calibri"/>
        <family val="2"/>
        <scheme val="minor"/>
      </rPr>
      <t>os_drift_typ</t>
    </r>
    <r>
      <rPr>
        <sz val="11"/>
        <color theme="1"/>
        <rFont val="Calibri"/>
        <family val="2"/>
        <scheme val="minor"/>
      </rPr>
      <t xml:space="preserve"> = </t>
    </r>
  </si>
  <si>
    <r>
      <t>Drift</t>
    </r>
    <r>
      <rPr>
        <vertAlign val="subscript"/>
        <sz val="11"/>
        <color theme="1"/>
        <rFont val="Calibri"/>
        <family val="2"/>
        <scheme val="minor"/>
      </rPr>
      <t>_typ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</si>
  <si>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scheme val="minor"/>
      </rPr>
      <t>BIAS</t>
    </r>
  </si>
  <si>
    <r>
      <t>E</t>
    </r>
    <r>
      <rPr>
        <vertAlign val="subscript"/>
        <sz val="11"/>
        <color theme="1"/>
        <rFont val="Calibri"/>
        <family val="2"/>
        <scheme val="minor"/>
      </rPr>
      <t>res_accuracy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</si>
  <si>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buf_accuracy_RSS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</si>
  <si>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REF_accuracy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</si>
  <si>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Vbias_accuracy_RRS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</si>
  <si>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Vbias_drift over temp_RRS</t>
    </r>
    <r>
      <rPr>
        <sz val="11"/>
        <color theme="1"/>
        <rFont val="Calibri"/>
        <family val="2"/>
        <scheme val="minor"/>
      </rPr>
      <t xml:space="preserve"> =</t>
    </r>
  </si>
  <si>
    <r>
      <t>Initial Accuracy: 0.1%
Typ Drift: 3ppm/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
Max Drift: 8 ppm/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</si>
  <si>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Tolerance: 0.1%
Drift: 5 ppm/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
Resistance: 4.99 k</t>
    </r>
    <r>
      <rPr>
        <sz val="11"/>
        <color theme="1"/>
        <rFont val="Calibri"/>
        <family val="2"/>
      </rPr>
      <t>Ω</t>
    </r>
  </si>
  <si>
    <r>
      <t xml:space="preserve">Typ Vos: 0.25 mV
Max Vos: 1.0 mV
Max Vos Drift: 1.5 </t>
    </r>
    <r>
      <rPr>
        <sz val="11"/>
        <color theme="1"/>
        <rFont val="Calibri"/>
        <family val="2"/>
      </rPr>
      <t>µV/</t>
    </r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C</t>
    </r>
  </si>
  <si>
    <r>
      <t>V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 xml:space="preserve"> and V</t>
    </r>
    <r>
      <rPr>
        <vertAlign val="subscript"/>
        <sz val="11"/>
        <color theme="1"/>
        <rFont val="Calibri"/>
        <family val="2"/>
        <scheme val="minor"/>
      </rPr>
      <t xml:space="preserve">BIAS </t>
    </r>
    <r>
      <rPr>
        <sz val="11"/>
        <color theme="1"/>
        <rFont val="Calibri"/>
        <family val="2"/>
        <scheme val="minor"/>
      </rPr>
      <t xml:space="preserve"> Tracking</t>
    </r>
  </si>
  <si>
    <r>
      <t xml:space="preserve"> δ</t>
    </r>
    <r>
      <rPr>
        <vertAlign val="subscript"/>
        <sz val="11"/>
        <color theme="1"/>
        <rFont val="Calibri"/>
        <family val="2"/>
        <scheme val="minor"/>
      </rPr>
      <t>Matching_RRS</t>
    </r>
    <r>
      <rPr>
        <sz val="11"/>
        <color theme="1"/>
        <rFont val="Calibri"/>
        <family val="2"/>
        <scheme val="minor"/>
      </rPr>
      <t xml:space="preserve"> =</t>
    </r>
  </si>
  <si>
    <t>--</t>
  </si>
  <si>
    <r>
      <t>Drift</t>
    </r>
    <r>
      <rPr>
        <vertAlign val="subscript"/>
        <sz val="11"/>
        <color theme="1"/>
        <rFont val="Calibri"/>
        <family val="2"/>
        <scheme val="minor"/>
      </rPr>
      <t>_max</t>
    </r>
    <r>
      <rPr>
        <sz val="11"/>
        <color theme="1"/>
        <rFont val="Calibri"/>
        <family val="2"/>
        <scheme val="minor"/>
      </rPr>
      <t xml:space="preserve"> = 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</si>
  <si>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vbias_accuracy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</si>
  <si>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Vbias_drift over temp</t>
    </r>
    <r>
      <rPr>
        <sz val="11"/>
        <color theme="1"/>
        <rFont val="Calibri"/>
        <family val="2"/>
        <scheme val="minor"/>
      </rPr>
      <t xml:space="preserve"> =</t>
    </r>
  </si>
  <si>
    <t>Specification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</si>
  <si>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REF 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</si>
  <si>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Vbias 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</si>
  <si>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Vbias_accuracy</t>
    </r>
    <r>
      <rPr>
        <sz val="11"/>
        <color theme="1"/>
        <rFont val="Calibri"/>
        <family val="2"/>
        <scheme val="minor"/>
      </rPr>
      <t xml:space="preserve"> =</t>
    </r>
  </si>
  <si>
    <r>
      <t>Drift Tracking</t>
    </r>
    <r>
      <rPr>
        <vertAlign val="subscript"/>
        <sz val="11"/>
        <color theme="1"/>
        <rFont val="Calibri"/>
        <family val="2"/>
        <scheme val="minor"/>
      </rPr>
      <t>_typ</t>
    </r>
    <r>
      <rPr>
        <sz val="11"/>
        <color theme="1"/>
        <rFont val="Calibri"/>
        <family val="2"/>
        <scheme val="minor"/>
      </rPr>
      <t xml:space="preserve"> = </t>
    </r>
  </si>
  <si>
    <r>
      <t>Drift Tracking</t>
    </r>
    <r>
      <rPr>
        <vertAlign val="subscript"/>
        <sz val="11"/>
        <color theme="1"/>
        <rFont val="Calibri"/>
        <family val="2"/>
        <scheme val="minor"/>
      </rPr>
      <t>_max</t>
    </r>
    <r>
      <rPr>
        <sz val="11"/>
        <color theme="1"/>
        <rFont val="Calibri"/>
        <family val="2"/>
        <scheme val="minor"/>
      </rPr>
      <t xml:space="preserve"> = </t>
    </r>
  </si>
  <si>
    <t>Total Error</t>
  </si>
  <si>
    <r>
      <t>E</t>
    </r>
    <r>
      <rPr>
        <vertAlign val="subscript"/>
        <sz val="11"/>
        <color theme="1"/>
        <rFont val="Calibri"/>
        <family val="2"/>
        <scheme val="minor"/>
      </rPr>
      <t>REF_total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</si>
  <si>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Vbias_total</t>
    </r>
    <r>
      <rPr>
        <sz val="11"/>
        <color theme="1"/>
        <rFont val="Calibri"/>
        <family val="2"/>
        <scheme val="minor"/>
      </rPr>
      <t xml:space="preserve"> =</t>
    </r>
  </si>
  <si>
    <r>
      <t>Drift Tracking_</t>
    </r>
    <r>
      <rPr>
        <vertAlign val="subscript"/>
        <sz val="11"/>
        <color theme="1"/>
        <rFont val="Calibri"/>
        <family val="2"/>
        <scheme val="minor"/>
      </rPr>
      <t>max</t>
    </r>
  </si>
  <si>
    <r>
      <t>E</t>
    </r>
    <r>
      <rPr>
        <vertAlign val="subscript"/>
        <sz val="11"/>
        <color theme="1"/>
        <rFont val="Calibri"/>
        <family val="2"/>
        <scheme val="minor"/>
      </rPr>
      <t>Vbias_total</t>
    </r>
    <r>
      <rPr>
        <sz val="11"/>
        <color theme="1"/>
        <rFont val="Calibri"/>
        <family val="2"/>
        <scheme val="minor"/>
      </rPr>
      <t xml:space="preserve"> =</t>
    </r>
  </si>
  <si>
    <t>Voltage</t>
  </si>
  <si>
    <t>3V</t>
  </si>
  <si>
    <t>1.25V</t>
  </si>
  <si>
    <t>1.5V</t>
  </si>
  <si>
    <t>3V, 1.5V</t>
  </si>
  <si>
    <t>Total Error (ppm)</t>
  </si>
  <si>
    <t>Voltage (V)</t>
  </si>
  <si>
    <t>Initial Accuracy Error (ppm)</t>
  </si>
  <si>
    <t>Temperature Drift Error (ppm)</t>
  </si>
  <si>
    <t>Error Sources</t>
  </si>
  <si>
    <r>
      <t>Temp Drift (typ), ppm/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</si>
  <si>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Temp Drift (max), ppm/°C</t>
  </si>
  <si>
    <t>Temperature Range, °C</t>
  </si>
  <si>
    <t>ppm/°C</t>
  </si>
  <si>
    <t>°C</t>
  </si>
  <si>
    <t>LMV4140B-1.25</t>
  </si>
  <si>
    <t>µV/°C</t>
  </si>
  <si>
    <t>LM4140B-1.25</t>
  </si>
  <si>
    <t>Matching (25°C, ppm)</t>
  </si>
  <si>
    <t>Drift Tracking (ppm/°C)</t>
  </si>
  <si>
    <t>Solution 3 reduces PCB space by 83% and 67% relative to that occupied by Solution 1 and Solution 2, respectively.</t>
  </si>
  <si>
    <t>3, 1.5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</si>
</sst>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0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1" fillId="0" borderId="12" xfId="0" applyFont="1" applyBorder="1"/>
    <xf numFmtId="0" fontId="0" fillId="0" borderId="14" xfId="0" applyFill="1" applyBorder="1" applyAlignment="1">
      <alignment horizontal="center" vertical="center"/>
    </xf>
    <xf numFmtId="0" fontId="0" fillId="0" borderId="15" xfId="0" applyBorder="1"/>
    <xf numFmtId="0" fontId="0" fillId="3" borderId="9" xfId="0" applyFill="1" applyBorder="1"/>
    <xf numFmtId="0" fontId="0" fillId="0" borderId="0" xfId="0" applyFill="1" applyBorder="1"/>
    <xf numFmtId="0" fontId="0" fillId="0" borderId="15" xfId="0" applyFill="1" applyBorder="1"/>
    <xf numFmtId="0" fontId="0" fillId="4" borderId="0" xfId="0" applyFill="1" applyBorder="1"/>
    <xf numFmtId="0" fontId="0" fillId="4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3" borderId="9" xfId="0" applyFill="1" applyBorder="1" applyAlignment="1">
      <alignment horizontal="center" vertical="center"/>
    </xf>
    <xf numFmtId="10" fontId="0" fillId="0" borderId="0" xfId="0" applyNumberFormat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1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0" xfId="0" applyFill="1" applyBorder="1"/>
    <xf numFmtId="49" fontId="0" fillId="0" borderId="0" xfId="0" applyNumberFormat="1" applyBorder="1"/>
    <xf numFmtId="0" fontId="0" fillId="0" borderId="9" xfId="0" applyBorder="1"/>
    <xf numFmtId="0" fontId="0" fillId="3" borderId="9" xfId="0" applyFill="1" applyBorder="1" applyAlignment="1">
      <alignment horizontal="left" vertical="center"/>
    </xf>
    <xf numFmtId="0" fontId="0" fillId="5" borderId="0" xfId="0" applyFill="1" applyBorder="1"/>
    <xf numFmtId="0" fontId="0" fillId="6" borderId="14" xfId="0" applyFill="1" applyBorder="1"/>
    <xf numFmtId="0" fontId="0" fillId="7" borderId="14" xfId="0" applyFill="1" applyBorder="1"/>
    <xf numFmtId="0" fontId="0" fillId="5" borderId="8" xfId="0" applyFill="1" applyBorder="1"/>
    <xf numFmtId="0" fontId="0" fillId="6" borderId="13" xfId="0" applyFill="1" applyBorder="1"/>
    <xf numFmtId="0" fontId="0" fillId="6" borderId="13" xfId="0" applyFont="1" applyFill="1" applyBorder="1"/>
    <xf numFmtId="0" fontId="0" fillId="0" borderId="14" xfId="0" applyFont="1" applyFill="1" applyBorder="1" applyAlignment="1">
      <alignment horizontal="center" vertical="center"/>
    </xf>
    <xf numFmtId="0" fontId="0" fillId="6" borderId="14" xfId="0" applyFont="1" applyFill="1" applyBorder="1"/>
    <xf numFmtId="0" fontId="0" fillId="0" borderId="15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3" sqref="G3"/>
    </sheetView>
  </sheetViews>
  <sheetFormatPr defaultRowHeight="15" x14ac:dyDescent="0.25"/>
  <cols>
    <col min="1" max="1" width="15.5703125" bestFit="1" customWidth="1"/>
    <col min="2" max="2" width="21.42578125" customWidth="1"/>
    <col min="3" max="3" width="15.28515625" bestFit="1" customWidth="1"/>
    <col min="4" max="4" width="16.140625" bestFit="1" customWidth="1"/>
    <col min="5" max="5" width="14.42578125" bestFit="1" customWidth="1"/>
    <col min="6" max="6" width="11" customWidth="1"/>
    <col min="7" max="7" width="14.85546875" customWidth="1"/>
  </cols>
  <sheetData>
    <row r="1" spans="1:8" s="3" customFormat="1" ht="31.5" customHeight="1" x14ac:dyDescent="0.25">
      <c r="A1" s="1"/>
      <c r="B1" s="1" t="s">
        <v>31</v>
      </c>
      <c r="C1" s="1" t="s">
        <v>107</v>
      </c>
      <c r="D1" s="1" t="s">
        <v>108</v>
      </c>
      <c r="E1" s="1" t="s">
        <v>24</v>
      </c>
      <c r="F1" s="1" t="s">
        <v>30</v>
      </c>
      <c r="G1" s="1" t="s">
        <v>109</v>
      </c>
      <c r="H1" s="1" t="s">
        <v>3</v>
      </c>
    </row>
    <row r="2" spans="1:8" x14ac:dyDescent="0.25">
      <c r="A2" s="79" t="s">
        <v>16</v>
      </c>
      <c r="B2" s="8" t="s">
        <v>17</v>
      </c>
      <c r="C2" s="4">
        <v>2.5</v>
      </c>
      <c r="D2" s="4">
        <v>3</v>
      </c>
      <c r="E2" s="5">
        <v>5.0000000000000001E-4</v>
      </c>
      <c r="F2" s="4">
        <v>2.95</v>
      </c>
      <c r="G2" s="6" t="s">
        <v>27</v>
      </c>
      <c r="H2" s="4" t="s">
        <v>28</v>
      </c>
    </row>
    <row r="3" spans="1:8" x14ac:dyDescent="0.25">
      <c r="A3" s="80"/>
      <c r="B3" s="9" t="s">
        <v>2</v>
      </c>
      <c r="C3" s="7">
        <v>3</v>
      </c>
      <c r="D3" s="7">
        <v>8</v>
      </c>
      <c r="E3" s="10">
        <v>1E-3</v>
      </c>
      <c r="F3" s="7">
        <v>1.35</v>
      </c>
      <c r="G3" s="17" t="s">
        <v>27</v>
      </c>
      <c r="H3" s="7" t="s">
        <v>28</v>
      </c>
    </row>
    <row r="4" spans="1:8" x14ac:dyDescent="0.25">
      <c r="A4" s="81"/>
      <c r="B4" s="8" t="s">
        <v>18</v>
      </c>
      <c r="C4" s="4">
        <v>4</v>
      </c>
      <c r="D4" s="4">
        <v>7</v>
      </c>
      <c r="E4" s="5">
        <v>2E-3</v>
      </c>
      <c r="F4" s="4">
        <v>1.7</v>
      </c>
      <c r="G4" s="6" t="s">
        <v>27</v>
      </c>
      <c r="H4" s="4" t="s">
        <v>26</v>
      </c>
    </row>
    <row r="5" spans="1:8" x14ac:dyDescent="0.25">
      <c r="A5" s="11"/>
      <c r="B5" s="12"/>
      <c r="C5" s="13"/>
      <c r="D5" s="13"/>
      <c r="E5" s="14"/>
      <c r="F5" s="13"/>
      <c r="G5" s="15"/>
      <c r="H5" s="16"/>
    </row>
    <row r="6" spans="1:8" x14ac:dyDescent="0.25">
      <c r="A6" s="79" t="s">
        <v>19</v>
      </c>
      <c r="B6" s="8" t="s">
        <v>23</v>
      </c>
      <c r="C6" s="4">
        <v>4</v>
      </c>
      <c r="D6" s="4">
        <v>7</v>
      </c>
      <c r="E6" s="5">
        <v>2E-3</v>
      </c>
      <c r="F6" s="4">
        <v>1.7</v>
      </c>
      <c r="G6" s="6" t="s">
        <v>27</v>
      </c>
      <c r="H6" s="4" t="s">
        <v>26</v>
      </c>
    </row>
    <row r="7" spans="1:8" x14ac:dyDescent="0.25">
      <c r="A7" s="80"/>
      <c r="B7" s="8" t="s">
        <v>21</v>
      </c>
      <c r="C7" s="4" t="s">
        <v>29</v>
      </c>
      <c r="D7" s="4">
        <v>3</v>
      </c>
      <c r="E7" s="5">
        <v>1E-3</v>
      </c>
      <c r="F7" s="4">
        <v>1.8</v>
      </c>
      <c r="G7" s="4" t="s">
        <v>20</v>
      </c>
      <c r="H7" s="4" t="s">
        <v>25</v>
      </c>
    </row>
    <row r="8" spans="1:8" x14ac:dyDescent="0.25">
      <c r="A8" s="81"/>
      <c r="B8" s="9" t="s">
        <v>22</v>
      </c>
      <c r="C8" s="7" t="s">
        <v>29</v>
      </c>
      <c r="D8" s="7">
        <v>6</v>
      </c>
      <c r="E8" s="10">
        <v>1E-3</v>
      </c>
      <c r="F8" s="7">
        <v>1.55</v>
      </c>
      <c r="G8" s="7" t="s">
        <v>20</v>
      </c>
      <c r="H8" s="7" t="s">
        <v>25</v>
      </c>
    </row>
  </sheetData>
  <mergeCells count="2">
    <mergeCell ref="A2:A4"/>
    <mergeCell ref="A6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8" sqref="G18"/>
    </sheetView>
  </sheetViews>
  <sheetFormatPr defaultRowHeight="15" x14ac:dyDescent="0.25"/>
  <cols>
    <col min="1" max="1" width="22.5703125" customWidth="1"/>
    <col min="2" max="2" width="20.42578125" bestFit="1" customWidth="1"/>
    <col min="3" max="3" width="6.140625" bestFit="1" customWidth="1"/>
  </cols>
  <sheetData>
    <row r="1" spans="1:10" x14ac:dyDescent="0.25">
      <c r="A1" s="37" t="s">
        <v>2</v>
      </c>
      <c r="B1" s="28" t="s">
        <v>65</v>
      </c>
      <c r="C1" s="29"/>
      <c r="D1" s="30"/>
    </row>
    <row r="2" spans="1:10" x14ac:dyDescent="0.25">
      <c r="A2" s="31"/>
      <c r="B2" s="26" t="s">
        <v>66</v>
      </c>
      <c r="C2" s="45">
        <v>1E-3</v>
      </c>
      <c r="D2" s="33"/>
    </row>
    <row r="3" spans="1:10" x14ac:dyDescent="0.25">
      <c r="A3" s="31"/>
      <c r="B3" s="32"/>
      <c r="C3" s="32">
        <f>C2*10^6</f>
        <v>1000</v>
      </c>
      <c r="D3" s="33" t="s">
        <v>56</v>
      </c>
    </row>
    <row r="4" spans="1:10" ht="18" x14ac:dyDescent="0.25">
      <c r="A4" s="31"/>
      <c r="B4" s="26" t="s">
        <v>70</v>
      </c>
      <c r="C4" s="32">
        <v>3</v>
      </c>
      <c r="D4" s="33" t="s">
        <v>63</v>
      </c>
    </row>
    <row r="5" spans="1:10" ht="18" x14ac:dyDescent="0.25">
      <c r="A5" s="31"/>
      <c r="B5" s="26" t="s">
        <v>83</v>
      </c>
      <c r="C5" s="32">
        <v>8</v>
      </c>
      <c r="D5" s="33" t="s">
        <v>63</v>
      </c>
    </row>
    <row r="6" spans="1:10" x14ac:dyDescent="0.25">
      <c r="A6" s="31"/>
      <c r="B6" s="46" t="s">
        <v>68</v>
      </c>
      <c r="C6" s="32">
        <v>165</v>
      </c>
      <c r="D6" s="53" t="s">
        <v>45</v>
      </c>
    </row>
    <row r="7" spans="1:10" x14ac:dyDescent="0.25">
      <c r="A7" s="31"/>
      <c r="B7" s="26"/>
      <c r="C7" s="32"/>
      <c r="D7" s="33"/>
    </row>
    <row r="8" spans="1:10" ht="18" x14ac:dyDescent="0.25">
      <c r="A8" s="41" t="s">
        <v>54</v>
      </c>
      <c r="B8" s="26" t="s">
        <v>74</v>
      </c>
      <c r="C8" s="40">
        <f>C3</f>
        <v>1000</v>
      </c>
      <c r="D8" s="33" t="s">
        <v>56</v>
      </c>
    </row>
    <row r="9" spans="1:10" ht="18" x14ac:dyDescent="0.25">
      <c r="A9" s="68" t="s">
        <v>59</v>
      </c>
      <c r="B9" s="26" t="s">
        <v>67</v>
      </c>
      <c r="C9" s="65">
        <f>C4*C6</f>
        <v>495</v>
      </c>
      <c r="D9" s="33" t="s">
        <v>56</v>
      </c>
    </row>
    <row r="10" spans="1:10" ht="18" x14ac:dyDescent="0.25">
      <c r="A10" s="69" t="s">
        <v>92</v>
      </c>
      <c r="B10" s="35" t="s">
        <v>93</v>
      </c>
      <c r="C10" s="66">
        <f>SQRT(C8^2+C9^2)</f>
        <v>1115.8068829327053</v>
      </c>
      <c r="D10" s="39" t="s">
        <v>56</v>
      </c>
      <c r="F10" s="58"/>
    </row>
    <row r="13" spans="1:10" x14ac:dyDescent="0.25">
      <c r="A13" s="37" t="s">
        <v>112</v>
      </c>
      <c r="B13" s="28" t="s">
        <v>65</v>
      </c>
      <c r="C13" s="29"/>
      <c r="D13" s="30"/>
    </row>
    <row r="14" spans="1:10" x14ac:dyDescent="0.25">
      <c r="A14" s="31"/>
      <c r="B14" s="26" t="s">
        <v>66</v>
      </c>
      <c r="C14" s="45">
        <v>1E-3</v>
      </c>
      <c r="D14" s="33"/>
    </row>
    <row r="15" spans="1:10" x14ac:dyDescent="0.25">
      <c r="A15" s="31"/>
      <c r="B15" s="32"/>
      <c r="C15" s="32">
        <f>C14*10^6</f>
        <v>1000</v>
      </c>
      <c r="D15" s="33" t="s">
        <v>56</v>
      </c>
      <c r="J15" t="s">
        <v>14</v>
      </c>
    </row>
    <row r="16" spans="1:10" ht="18" x14ac:dyDescent="0.25">
      <c r="A16" s="31"/>
      <c r="B16" s="26" t="s">
        <v>70</v>
      </c>
      <c r="C16" s="62" t="s">
        <v>82</v>
      </c>
      <c r="D16" s="33" t="s">
        <v>110</v>
      </c>
    </row>
    <row r="17" spans="1:6" ht="18" x14ac:dyDescent="0.25">
      <c r="A17" s="31"/>
      <c r="B17" s="26" t="s">
        <v>83</v>
      </c>
      <c r="C17" s="32">
        <v>8</v>
      </c>
      <c r="D17" s="33" t="s">
        <v>110</v>
      </c>
    </row>
    <row r="18" spans="1:6" x14ac:dyDescent="0.25">
      <c r="A18" s="31"/>
      <c r="B18" s="46" t="s">
        <v>68</v>
      </c>
      <c r="C18" s="32">
        <v>70</v>
      </c>
      <c r="D18" s="33" t="s">
        <v>111</v>
      </c>
    </row>
    <row r="19" spans="1:6" ht="18" x14ac:dyDescent="0.25">
      <c r="A19" s="41" t="s">
        <v>54</v>
      </c>
      <c r="B19" s="26" t="s">
        <v>84</v>
      </c>
      <c r="C19" s="40">
        <f>C15</f>
        <v>1000</v>
      </c>
      <c r="D19" s="53" t="s">
        <v>56</v>
      </c>
    </row>
    <row r="20" spans="1:6" ht="18" x14ac:dyDescent="0.25">
      <c r="A20" s="68" t="s">
        <v>59</v>
      </c>
      <c r="B20" s="26" t="s">
        <v>85</v>
      </c>
      <c r="C20" s="65">
        <f>C17*C18</f>
        <v>560</v>
      </c>
      <c r="D20" s="33" t="s">
        <v>56</v>
      </c>
    </row>
    <row r="21" spans="1:6" ht="18" x14ac:dyDescent="0.25">
      <c r="A21" s="69" t="s">
        <v>92</v>
      </c>
      <c r="B21" s="35" t="s">
        <v>94</v>
      </c>
      <c r="C21" s="66">
        <f>SQRT(C19^2+C20^2)</f>
        <v>1146.1239025515522</v>
      </c>
      <c r="D21" s="39" t="s">
        <v>56</v>
      </c>
      <c r="F21" s="58"/>
    </row>
    <row r="23" spans="1:6" ht="18" x14ac:dyDescent="0.25">
      <c r="A23" s="64" t="s">
        <v>80</v>
      </c>
      <c r="B23" s="28" t="s">
        <v>81</v>
      </c>
      <c r="C23" s="61">
        <f>SQRT(C8^2+C19^2)</f>
        <v>1414.2135623730951</v>
      </c>
      <c r="D23" s="30" t="s">
        <v>56</v>
      </c>
    </row>
    <row r="24" spans="1:6" ht="18" x14ac:dyDescent="0.25">
      <c r="A24" s="50"/>
      <c r="B24" s="35" t="s">
        <v>95</v>
      </c>
      <c r="C24" s="67">
        <f>SQRT(C5^2+C17^2)</f>
        <v>11.313708498984761</v>
      </c>
      <c r="D24" s="36" t="s">
        <v>110</v>
      </c>
      <c r="F24" s="58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8" sqref="C8"/>
    </sheetView>
  </sheetViews>
  <sheetFormatPr defaultRowHeight="15" x14ac:dyDescent="0.25"/>
  <cols>
    <col min="1" max="1" width="14.5703125" bestFit="1" customWidth="1"/>
    <col min="2" max="2" width="22.7109375" customWidth="1"/>
    <col min="3" max="3" width="29.42578125" customWidth="1"/>
    <col min="4" max="4" width="20.42578125" customWidth="1"/>
  </cols>
  <sheetData>
    <row r="1" spans="1:4" x14ac:dyDescent="0.25">
      <c r="A1" s="20"/>
      <c r="B1" s="22" t="s">
        <v>31</v>
      </c>
      <c r="C1" s="22" t="s">
        <v>34</v>
      </c>
      <c r="D1" s="22" t="s">
        <v>33</v>
      </c>
    </row>
    <row r="2" spans="1:4" ht="49.5" x14ac:dyDescent="0.25">
      <c r="A2" s="20" t="s">
        <v>16</v>
      </c>
      <c r="B2" s="20" t="s">
        <v>2</v>
      </c>
      <c r="C2" s="23" t="s">
        <v>77</v>
      </c>
      <c r="D2" s="24">
        <v>1.35</v>
      </c>
    </row>
    <row r="3" spans="1:4" ht="47.25" x14ac:dyDescent="0.25">
      <c r="A3" s="82" t="s">
        <v>32</v>
      </c>
      <c r="B3" s="19" t="s">
        <v>4</v>
      </c>
      <c r="C3" s="21" t="s">
        <v>78</v>
      </c>
      <c r="D3" s="25" t="s">
        <v>35</v>
      </c>
    </row>
    <row r="4" spans="1:4" ht="47.25" x14ac:dyDescent="0.25">
      <c r="A4" s="82"/>
      <c r="B4" s="20" t="s">
        <v>1</v>
      </c>
      <c r="C4" s="21" t="s">
        <v>79</v>
      </c>
      <c r="D4" s="24">
        <v>0.4</v>
      </c>
    </row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workbookViewId="0">
      <selection activeCell="C27" sqref="C27"/>
    </sheetView>
  </sheetViews>
  <sheetFormatPr defaultRowHeight="15" x14ac:dyDescent="0.25"/>
  <cols>
    <col min="1" max="1" width="21.42578125" customWidth="1"/>
    <col min="2" max="2" width="22.28515625" bestFit="1" customWidth="1"/>
    <col min="3" max="3" width="14.42578125" bestFit="1" customWidth="1"/>
    <col min="4" max="4" width="19.7109375" bestFit="1" customWidth="1"/>
    <col min="5" max="5" width="12" bestFit="1" customWidth="1"/>
    <col min="6" max="6" width="11.5703125" style="58" customWidth="1"/>
    <col min="7" max="7" width="21.42578125" customWidth="1"/>
    <col min="8" max="8" width="24.140625" customWidth="1"/>
    <col min="9" max="9" width="20" customWidth="1"/>
  </cols>
  <sheetData>
    <row r="1" spans="1:6" ht="18" customHeight="1" x14ac:dyDescent="0.25">
      <c r="A1" s="49"/>
      <c r="B1" s="54" t="s">
        <v>41</v>
      </c>
      <c r="C1" s="55"/>
      <c r="D1" s="56"/>
    </row>
    <row r="2" spans="1:6" x14ac:dyDescent="0.25">
      <c r="A2" s="31"/>
      <c r="B2" s="26" t="s">
        <v>42</v>
      </c>
      <c r="C2" s="32">
        <v>1.5</v>
      </c>
      <c r="D2" s="33" t="s">
        <v>43</v>
      </c>
      <c r="E2" s="32"/>
    </row>
    <row r="3" spans="1:6" ht="18" x14ac:dyDescent="0.25">
      <c r="A3" s="31"/>
      <c r="B3" s="26" t="s">
        <v>44</v>
      </c>
      <c r="C3" s="32">
        <v>25</v>
      </c>
      <c r="D3" s="33" t="s">
        <v>111</v>
      </c>
      <c r="E3" s="32"/>
    </row>
    <row r="4" spans="1:6" ht="18" x14ac:dyDescent="0.25">
      <c r="A4" s="31"/>
      <c r="B4" s="26" t="s">
        <v>46</v>
      </c>
      <c r="C4" s="32">
        <v>125</v>
      </c>
      <c r="D4" s="33" t="s">
        <v>111</v>
      </c>
      <c r="E4" s="32"/>
    </row>
    <row r="5" spans="1:6" x14ac:dyDescent="0.25">
      <c r="A5" s="50"/>
      <c r="B5" s="51" t="s">
        <v>68</v>
      </c>
      <c r="C5" s="52">
        <f>C4-C3</f>
        <v>100</v>
      </c>
      <c r="D5" s="39" t="s">
        <v>111</v>
      </c>
      <c r="E5" s="32"/>
      <c r="F5" s="57"/>
    </row>
    <row r="6" spans="1:6" x14ac:dyDescent="0.25">
      <c r="A6" s="31"/>
      <c r="B6" s="46"/>
      <c r="C6" s="32"/>
      <c r="D6" s="53"/>
      <c r="E6" s="32"/>
      <c r="F6" s="57"/>
    </row>
    <row r="7" spans="1:6" x14ac:dyDescent="0.25">
      <c r="A7" s="37" t="s">
        <v>2</v>
      </c>
      <c r="B7" s="28" t="s">
        <v>65</v>
      </c>
      <c r="C7" s="29"/>
      <c r="D7" s="30"/>
    </row>
    <row r="8" spans="1:6" x14ac:dyDescent="0.25">
      <c r="A8" s="31"/>
      <c r="B8" s="26" t="s">
        <v>66</v>
      </c>
      <c r="C8" s="45">
        <v>1E-3</v>
      </c>
      <c r="D8" s="33"/>
    </row>
    <row r="9" spans="1:6" x14ac:dyDescent="0.25">
      <c r="A9" s="31"/>
      <c r="B9" s="32"/>
      <c r="C9" s="32">
        <f>C8*10^6</f>
        <v>1000</v>
      </c>
      <c r="D9" s="33" t="s">
        <v>56</v>
      </c>
    </row>
    <row r="10" spans="1:6" ht="18" x14ac:dyDescent="0.25">
      <c r="A10" s="31"/>
      <c r="B10" s="26" t="s">
        <v>70</v>
      </c>
      <c r="C10" s="32">
        <v>3</v>
      </c>
      <c r="D10" s="33" t="s">
        <v>110</v>
      </c>
    </row>
    <row r="11" spans="1:6" x14ac:dyDescent="0.25">
      <c r="A11" s="31"/>
      <c r="B11" s="46" t="s">
        <v>68</v>
      </c>
      <c r="C11" s="32">
        <v>165</v>
      </c>
      <c r="D11" s="53" t="s">
        <v>111</v>
      </c>
      <c r="F11"/>
    </row>
    <row r="12" spans="1:6" x14ac:dyDescent="0.25">
      <c r="A12" s="31"/>
      <c r="B12" s="46"/>
      <c r="C12" s="32"/>
      <c r="D12" s="53"/>
      <c r="F12"/>
    </row>
    <row r="13" spans="1:6" ht="18" x14ac:dyDescent="0.25">
      <c r="A13" s="41" t="s">
        <v>54</v>
      </c>
      <c r="B13" s="26" t="s">
        <v>74</v>
      </c>
      <c r="C13" s="40">
        <f>C9</f>
        <v>1000</v>
      </c>
      <c r="D13" s="33" t="s">
        <v>56</v>
      </c>
    </row>
    <row r="14" spans="1:6" ht="18" x14ac:dyDescent="0.25">
      <c r="A14" s="68" t="s">
        <v>59</v>
      </c>
      <c r="B14" s="26" t="s">
        <v>67</v>
      </c>
      <c r="C14" s="65">
        <f>C10*C11</f>
        <v>495</v>
      </c>
      <c r="D14" s="33" t="s">
        <v>56</v>
      </c>
      <c r="E14" t="s">
        <v>14</v>
      </c>
    </row>
    <row r="15" spans="1:6" ht="18" x14ac:dyDescent="0.25">
      <c r="A15" s="69" t="s">
        <v>92</v>
      </c>
      <c r="B15" s="35" t="s">
        <v>93</v>
      </c>
      <c r="C15" s="66">
        <f>SQRT(C13^2+C14^2)</f>
        <v>1115.8068829327053</v>
      </c>
      <c r="D15" s="39" t="s">
        <v>56</v>
      </c>
    </row>
    <row r="17" spans="1:6" x14ac:dyDescent="0.25">
      <c r="B17" s="27"/>
    </row>
    <row r="18" spans="1:6" x14ac:dyDescent="0.25">
      <c r="A18" s="37" t="s">
        <v>1</v>
      </c>
      <c r="B18" s="28" t="s">
        <v>65</v>
      </c>
      <c r="C18" s="29"/>
      <c r="D18" s="30"/>
      <c r="E18" s="32"/>
      <c r="F18" s="57" t="s">
        <v>14</v>
      </c>
    </row>
    <row r="19" spans="1:6" ht="18" x14ac:dyDescent="0.25">
      <c r="A19" s="31"/>
      <c r="B19" s="26" t="s">
        <v>48</v>
      </c>
      <c r="C19" s="32">
        <v>3.3</v>
      </c>
      <c r="D19" s="33" t="s">
        <v>43</v>
      </c>
      <c r="E19" s="32"/>
      <c r="F19" s="57"/>
    </row>
    <row r="20" spans="1:6" ht="18" x14ac:dyDescent="0.25">
      <c r="A20" s="31"/>
      <c r="B20" s="26" t="s">
        <v>52</v>
      </c>
      <c r="C20" s="32">
        <v>93</v>
      </c>
      <c r="D20" s="33" t="s">
        <v>53</v>
      </c>
      <c r="E20" s="32" t="s">
        <v>14</v>
      </c>
      <c r="F20" s="59" t="s">
        <v>14</v>
      </c>
    </row>
    <row r="21" spans="1:6" x14ac:dyDescent="0.25">
      <c r="A21" s="31"/>
      <c r="B21" s="26"/>
      <c r="C21" s="32">
        <f>10^(C20/(-20))*10^6</f>
        <v>22.387211385683358</v>
      </c>
      <c r="D21" s="34" t="s">
        <v>58</v>
      </c>
      <c r="E21" s="32"/>
      <c r="F21" s="59"/>
    </row>
    <row r="22" spans="1:6" ht="18" x14ac:dyDescent="0.25">
      <c r="A22" s="31"/>
      <c r="B22" s="26" t="s">
        <v>49</v>
      </c>
      <c r="C22" s="32">
        <v>0.25</v>
      </c>
      <c r="D22" s="33" t="s">
        <v>50</v>
      </c>
      <c r="E22" s="32"/>
      <c r="F22" s="57"/>
    </row>
    <row r="23" spans="1:6" ht="18" x14ac:dyDescent="0.25">
      <c r="A23" s="31"/>
      <c r="B23" s="26" t="s">
        <v>51</v>
      </c>
      <c r="C23" s="32">
        <v>1</v>
      </c>
      <c r="D23" s="33" t="s">
        <v>50</v>
      </c>
      <c r="E23" s="32"/>
      <c r="F23" s="57"/>
    </row>
    <row r="24" spans="1:6" ht="18" x14ac:dyDescent="0.25">
      <c r="A24" s="31" t="s">
        <v>14</v>
      </c>
      <c r="B24" s="26" t="s">
        <v>69</v>
      </c>
      <c r="C24" s="32">
        <v>0.5</v>
      </c>
      <c r="D24" s="34" t="s">
        <v>113</v>
      </c>
      <c r="E24" s="32"/>
      <c r="F24" s="57"/>
    </row>
    <row r="25" spans="1:6" ht="18" x14ac:dyDescent="0.25">
      <c r="A25" s="31"/>
      <c r="B25" s="26" t="s">
        <v>47</v>
      </c>
      <c r="C25" s="32">
        <v>3</v>
      </c>
      <c r="D25" s="33" t="s">
        <v>43</v>
      </c>
      <c r="E25" s="32"/>
      <c r="F25" s="57"/>
    </row>
    <row r="26" spans="1:6" x14ac:dyDescent="0.25">
      <c r="A26" s="31"/>
      <c r="B26" s="32"/>
      <c r="C26" s="32"/>
      <c r="D26" s="33"/>
    </row>
    <row r="27" spans="1:6" ht="18" x14ac:dyDescent="0.25">
      <c r="A27" s="41" t="s">
        <v>54</v>
      </c>
      <c r="B27" s="26" t="s">
        <v>55</v>
      </c>
      <c r="C27" s="32">
        <f>C22/C2*1000</f>
        <v>166.66666666666666</v>
      </c>
      <c r="D27" s="33" t="s">
        <v>56</v>
      </c>
      <c r="E27" s="32"/>
      <c r="F27" s="57"/>
    </row>
    <row r="28" spans="1:6" ht="18" x14ac:dyDescent="0.25">
      <c r="A28" s="31"/>
      <c r="B28" s="26" t="s">
        <v>57</v>
      </c>
      <c r="C28" s="32">
        <f>(C19-C25)*C21/C2</f>
        <v>4.4774422771366691</v>
      </c>
      <c r="D28" s="33" t="s">
        <v>56</v>
      </c>
      <c r="E28" s="32"/>
      <c r="F28" s="57"/>
    </row>
    <row r="29" spans="1:6" ht="18" x14ac:dyDescent="0.25">
      <c r="A29" s="31"/>
      <c r="B29" s="26" t="s">
        <v>73</v>
      </c>
      <c r="C29" s="40">
        <f>SQRT(C27^2+C28^2)</f>
        <v>166.72679828726655</v>
      </c>
      <c r="D29" s="33" t="s">
        <v>56</v>
      </c>
      <c r="E29" s="32"/>
      <c r="F29" s="57"/>
    </row>
    <row r="30" spans="1:6" ht="18" x14ac:dyDescent="0.25">
      <c r="A30" s="42" t="s">
        <v>59</v>
      </c>
      <c r="B30" s="35" t="s">
        <v>60</v>
      </c>
      <c r="C30" s="43">
        <f>C24/C2*C5</f>
        <v>33.333333333333329</v>
      </c>
      <c r="D30" s="39" t="s">
        <v>56</v>
      </c>
      <c r="E30" s="32"/>
      <c r="F30" s="57"/>
    </row>
    <row r="33" spans="1:4" x14ac:dyDescent="0.25">
      <c r="A33" s="44" t="s">
        <v>4</v>
      </c>
      <c r="B33" s="28" t="s">
        <v>65</v>
      </c>
      <c r="C33" s="29"/>
      <c r="D33" s="30"/>
    </row>
    <row r="34" spans="1:4" x14ac:dyDescent="0.25">
      <c r="A34" s="31"/>
      <c r="B34" s="26" t="s">
        <v>61</v>
      </c>
      <c r="C34" s="45">
        <v>1E-3</v>
      </c>
      <c r="D34" s="33" t="s">
        <v>14</v>
      </c>
    </row>
    <row r="35" spans="1:4" x14ac:dyDescent="0.25">
      <c r="A35" s="31"/>
      <c r="B35" s="26" t="s">
        <v>62</v>
      </c>
      <c r="C35" s="32">
        <v>5</v>
      </c>
      <c r="D35" s="33" t="s">
        <v>110</v>
      </c>
    </row>
    <row r="36" spans="1:4" x14ac:dyDescent="0.25">
      <c r="A36" s="31"/>
      <c r="B36" s="26"/>
      <c r="C36" s="32"/>
      <c r="D36" s="33"/>
    </row>
    <row r="37" spans="1:4" ht="18" x14ac:dyDescent="0.25">
      <c r="A37" s="41" t="s">
        <v>54</v>
      </c>
      <c r="B37" s="26" t="s">
        <v>72</v>
      </c>
      <c r="C37" s="45">
        <f>C34</f>
        <v>1E-3</v>
      </c>
      <c r="D37" s="33" t="s">
        <v>14</v>
      </c>
    </row>
    <row r="38" spans="1:4" x14ac:dyDescent="0.25">
      <c r="A38" s="31"/>
      <c r="B38" s="32"/>
      <c r="C38" s="40">
        <f>C37*10^6</f>
        <v>1000</v>
      </c>
      <c r="D38" s="33" t="s">
        <v>56</v>
      </c>
    </row>
    <row r="39" spans="1:4" ht="18" x14ac:dyDescent="0.25">
      <c r="A39" s="42" t="s">
        <v>59</v>
      </c>
      <c r="B39" s="35" t="s">
        <v>64</v>
      </c>
      <c r="C39" s="43">
        <f>C35*C5</f>
        <v>500</v>
      </c>
      <c r="D39" s="36" t="s">
        <v>56</v>
      </c>
    </row>
    <row r="42" spans="1:4" ht="18" x14ac:dyDescent="0.25">
      <c r="A42" s="44" t="s">
        <v>71</v>
      </c>
      <c r="B42" s="29"/>
      <c r="C42" s="29"/>
      <c r="D42" s="30"/>
    </row>
    <row r="43" spans="1:4" ht="18" x14ac:dyDescent="0.25">
      <c r="A43" s="41" t="s">
        <v>54</v>
      </c>
      <c r="B43" s="26" t="s">
        <v>75</v>
      </c>
      <c r="C43" s="40">
        <f>SQRT(C13^2+C29^2+C38^2)</f>
        <v>1424.0076633456447</v>
      </c>
      <c r="D43" s="33" t="s">
        <v>56</v>
      </c>
    </row>
    <row r="44" spans="1:4" ht="18" x14ac:dyDescent="0.25">
      <c r="A44" s="68" t="s">
        <v>59</v>
      </c>
      <c r="B44" s="26" t="s">
        <v>76</v>
      </c>
      <c r="C44" s="65">
        <f>SQRT(C14^2+C30^2+C39^2)</f>
        <v>704.36930023327329</v>
      </c>
      <c r="D44" s="33" t="s">
        <v>56</v>
      </c>
    </row>
    <row r="45" spans="1:4" ht="18" x14ac:dyDescent="0.25">
      <c r="A45" s="69" t="s">
        <v>92</v>
      </c>
      <c r="B45" s="35" t="s">
        <v>94</v>
      </c>
      <c r="C45" s="66">
        <f>SQRT(C43^2+C44^2)</f>
        <v>1588.6893769325186</v>
      </c>
      <c r="D45" s="39" t="s">
        <v>56</v>
      </c>
    </row>
    <row r="47" spans="1:4" ht="18" x14ac:dyDescent="0.25">
      <c r="A47" s="44" t="s">
        <v>80</v>
      </c>
      <c r="B47" s="28" t="s">
        <v>81</v>
      </c>
      <c r="C47" s="61">
        <f>SQRT(C29^2+C38^2)</f>
        <v>1013.8036423623279</v>
      </c>
      <c r="D47" s="30" t="s">
        <v>56</v>
      </c>
    </row>
    <row r="48" spans="1:4" ht="18" x14ac:dyDescent="0.25">
      <c r="A48" s="50"/>
      <c r="B48" s="35" t="s">
        <v>95</v>
      </c>
      <c r="C48" s="67">
        <f>SQRT(C35^2+(C23/C2)^2)</f>
        <v>5.0442486501405188</v>
      </c>
      <c r="D48" s="36" t="s">
        <v>110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D23" sqref="D23"/>
    </sheetView>
  </sheetViews>
  <sheetFormatPr defaultRowHeight="15" x14ac:dyDescent="0.25"/>
  <cols>
    <col min="1" max="1" width="21.5703125" customWidth="1"/>
    <col min="2" max="2" width="20" customWidth="1"/>
  </cols>
  <sheetData>
    <row r="1" spans="1:6" x14ac:dyDescent="0.25">
      <c r="A1" s="63" t="s">
        <v>0</v>
      </c>
      <c r="B1" s="29" t="s">
        <v>86</v>
      </c>
      <c r="C1" s="29"/>
      <c r="D1" s="30"/>
    </row>
    <row r="2" spans="1:6" x14ac:dyDescent="0.25">
      <c r="A2" s="31"/>
      <c r="B2" s="26" t="s">
        <v>66</v>
      </c>
      <c r="C2" s="45">
        <v>5.0000000000000001E-4</v>
      </c>
      <c r="D2" s="33"/>
    </row>
    <row r="3" spans="1:6" x14ac:dyDescent="0.25">
      <c r="A3" s="31"/>
      <c r="B3" s="32"/>
      <c r="C3" s="32">
        <f>C2*10^6</f>
        <v>500</v>
      </c>
      <c r="D3" s="33" t="s">
        <v>56</v>
      </c>
    </row>
    <row r="4" spans="1:6" ht="18" x14ac:dyDescent="0.25">
      <c r="A4" s="31"/>
      <c r="B4" s="26" t="s">
        <v>70</v>
      </c>
      <c r="C4" s="32">
        <v>3</v>
      </c>
      <c r="D4" s="33" t="s">
        <v>110</v>
      </c>
    </row>
    <row r="5" spans="1:6" ht="18" x14ac:dyDescent="0.25">
      <c r="A5" s="31" t="s">
        <v>14</v>
      </c>
      <c r="B5" s="26" t="s">
        <v>83</v>
      </c>
      <c r="C5" s="32">
        <v>8</v>
      </c>
      <c r="D5" s="33" t="s">
        <v>110</v>
      </c>
      <c r="F5" t="s">
        <v>14</v>
      </c>
    </row>
    <row r="6" spans="1:6" ht="18" x14ac:dyDescent="0.25">
      <c r="A6" s="31"/>
      <c r="B6" s="26" t="s">
        <v>90</v>
      </c>
      <c r="C6" s="38">
        <v>2</v>
      </c>
      <c r="D6" s="33" t="s">
        <v>110</v>
      </c>
    </row>
    <row r="7" spans="1:6" ht="18" x14ac:dyDescent="0.25">
      <c r="A7" s="31"/>
      <c r="B7" s="26" t="s">
        <v>91</v>
      </c>
      <c r="C7" s="38">
        <v>7</v>
      </c>
      <c r="D7" s="33" t="s">
        <v>110</v>
      </c>
    </row>
    <row r="8" spans="1:6" x14ac:dyDescent="0.25">
      <c r="A8" s="50"/>
      <c r="B8" s="51" t="s">
        <v>68</v>
      </c>
      <c r="C8" s="52">
        <f>125-(-40)</f>
        <v>165</v>
      </c>
      <c r="D8" s="36" t="s">
        <v>111</v>
      </c>
    </row>
    <row r="9" spans="1:6" x14ac:dyDescent="0.25">
      <c r="B9" s="46"/>
    </row>
    <row r="10" spans="1:6" ht="18" x14ac:dyDescent="0.35">
      <c r="A10" s="37" t="s">
        <v>87</v>
      </c>
      <c r="B10" s="29"/>
      <c r="C10" s="29"/>
      <c r="D10" s="30"/>
    </row>
    <row r="11" spans="1:6" ht="18" x14ac:dyDescent="0.25">
      <c r="A11" s="41" t="s">
        <v>54</v>
      </c>
      <c r="B11" s="26" t="s">
        <v>74</v>
      </c>
      <c r="C11" s="32">
        <f>C3</f>
        <v>500</v>
      </c>
      <c r="D11" s="33" t="s">
        <v>56</v>
      </c>
    </row>
    <row r="12" spans="1:6" ht="18" x14ac:dyDescent="0.25">
      <c r="A12" s="68" t="s">
        <v>59</v>
      </c>
      <c r="B12" s="26" t="s">
        <v>67</v>
      </c>
      <c r="C12" s="32">
        <f>C4*C8</f>
        <v>495</v>
      </c>
      <c r="D12" s="33" t="s">
        <v>56</v>
      </c>
    </row>
    <row r="13" spans="1:6" ht="18" x14ac:dyDescent="0.25">
      <c r="A13" s="69" t="s">
        <v>92</v>
      </c>
      <c r="B13" s="35" t="s">
        <v>93</v>
      </c>
      <c r="C13" s="66">
        <f>SQRT(C11^2+C12^2)</f>
        <v>703.58013047555573</v>
      </c>
      <c r="D13" s="39" t="s">
        <v>56</v>
      </c>
      <c r="F13" s="58"/>
    </row>
    <row r="15" spans="1:6" ht="18" x14ac:dyDescent="0.35">
      <c r="A15" s="37" t="s">
        <v>88</v>
      </c>
      <c r="B15" s="29"/>
      <c r="C15" s="29"/>
      <c r="D15" s="30"/>
    </row>
    <row r="16" spans="1:6" ht="18" x14ac:dyDescent="0.25">
      <c r="A16" s="41" t="s">
        <v>54</v>
      </c>
      <c r="B16" s="26" t="s">
        <v>89</v>
      </c>
      <c r="C16" s="32">
        <f>C11</f>
        <v>500</v>
      </c>
      <c r="D16" s="33" t="s">
        <v>56</v>
      </c>
    </row>
    <row r="17" spans="1:6" ht="18" x14ac:dyDescent="0.25">
      <c r="A17" s="68" t="s">
        <v>59</v>
      </c>
      <c r="B17" s="26" t="s">
        <v>85</v>
      </c>
      <c r="C17" s="32">
        <f>C4*C8</f>
        <v>495</v>
      </c>
      <c r="D17" s="33" t="s">
        <v>56</v>
      </c>
    </row>
    <row r="18" spans="1:6" s="74" customFormat="1" ht="18" x14ac:dyDescent="0.25">
      <c r="A18" s="70" t="s">
        <v>92</v>
      </c>
      <c r="B18" s="71" t="s">
        <v>96</v>
      </c>
      <c r="C18" s="72">
        <f>SQRT(C16^2+C17^2)</f>
        <v>703.58013047555573</v>
      </c>
      <c r="D18" s="73" t="s">
        <v>56</v>
      </c>
      <c r="F18" s="75"/>
    </row>
    <row r="19" spans="1:6" s="74" customFormat="1" x14ac:dyDescent="0.25">
      <c r="A19" s="77"/>
      <c r="B19" s="76"/>
      <c r="C19" s="77"/>
      <c r="D19" s="77"/>
      <c r="F19" s="75"/>
    </row>
    <row r="20" spans="1:6" x14ac:dyDescent="0.25">
      <c r="F20" t="s">
        <v>14</v>
      </c>
    </row>
    <row r="21" spans="1:6" ht="18" x14ac:dyDescent="0.25">
      <c r="A21" s="44" t="s">
        <v>80</v>
      </c>
      <c r="B21" s="28" t="s">
        <v>81</v>
      </c>
      <c r="C21" s="29">
        <v>100</v>
      </c>
      <c r="D21" s="30" t="s">
        <v>56</v>
      </c>
    </row>
    <row r="22" spans="1:6" ht="18" x14ac:dyDescent="0.25">
      <c r="A22" s="50"/>
      <c r="B22" s="35" t="s">
        <v>95</v>
      </c>
      <c r="C22" s="67">
        <f>C7</f>
        <v>7</v>
      </c>
      <c r="D22" s="36" t="s">
        <v>110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9" sqref="B19"/>
    </sheetView>
  </sheetViews>
  <sheetFormatPr defaultRowHeight="15" x14ac:dyDescent="0.25"/>
  <cols>
    <col min="1" max="1" width="8.85546875" customWidth="1"/>
    <col min="2" max="2" width="13.42578125" customWidth="1"/>
    <col min="3" max="3" width="24" customWidth="1"/>
    <col min="4" max="4" width="17.28515625" bestFit="1" customWidth="1"/>
    <col min="5" max="5" width="17.28515625" customWidth="1"/>
    <col min="6" max="6" width="17" bestFit="1" customWidth="1"/>
    <col min="7" max="7" width="16.7109375" customWidth="1"/>
    <col min="8" max="8" width="23.28515625" customWidth="1"/>
    <col min="9" max="9" width="43" customWidth="1"/>
    <col min="10" max="10" width="14.140625" customWidth="1"/>
    <col min="11" max="11" width="14.42578125" customWidth="1"/>
  </cols>
  <sheetData>
    <row r="1" spans="1:10" s="3" customFormat="1" ht="30.75" customHeight="1" x14ac:dyDescent="0.25">
      <c r="A1" s="1" t="s">
        <v>7</v>
      </c>
      <c r="B1" s="48" t="s">
        <v>97</v>
      </c>
      <c r="C1" s="1" t="s">
        <v>31</v>
      </c>
      <c r="D1" s="1" t="s">
        <v>3</v>
      </c>
      <c r="E1" s="1" t="s">
        <v>8</v>
      </c>
      <c r="F1" s="1"/>
      <c r="G1" s="1" t="s">
        <v>15</v>
      </c>
      <c r="H1" s="2" t="s">
        <v>6</v>
      </c>
      <c r="I1" s="1" t="s">
        <v>39</v>
      </c>
      <c r="J1" s="1" t="s">
        <v>40</v>
      </c>
    </row>
    <row r="2" spans="1:10" ht="15" customHeight="1" x14ac:dyDescent="0.25">
      <c r="A2" s="82">
        <v>1</v>
      </c>
      <c r="B2" s="47" t="s">
        <v>98</v>
      </c>
      <c r="C2" s="18" t="s">
        <v>2</v>
      </c>
      <c r="D2" s="18" t="s">
        <v>28</v>
      </c>
      <c r="E2" s="18" t="s">
        <v>9</v>
      </c>
      <c r="F2" s="18">
        <f>3*3</f>
        <v>9</v>
      </c>
      <c r="G2" s="83">
        <f>SUM(F2:F3)</f>
        <v>28.11</v>
      </c>
      <c r="H2" s="84" t="s">
        <v>117</v>
      </c>
      <c r="I2" s="18">
        <v>1.35</v>
      </c>
      <c r="J2" s="82">
        <f>SUM(I2:I3)</f>
        <v>2.9000000000000004</v>
      </c>
    </row>
    <row r="3" spans="1:10" x14ac:dyDescent="0.25">
      <c r="A3" s="82"/>
      <c r="B3" s="47" t="s">
        <v>99</v>
      </c>
      <c r="C3" s="18" t="s">
        <v>114</v>
      </c>
      <c r="D3" s="18" t="s">
        <v>25</v>
      </c>
      <c r="E3" s="18" t="s">
        <v>38</v>
      </c>
      <c r="F3" s="18">
        <f>3.9*4.9</f>
        <v>19.11</v>
      </c>
      <c r="G3" s="83"/>
      <c r="H3" s="84"/>
      <c r="I3" s="18">
        <v>1.55</v>
      </c>
      <c r="J3" s="82"/>
    </row>
    <row r="4" spans="1:10" x14ac:dyDescent="0.25">
      <c r="A4" s="82">
        <v>2</v>
      </c>
      <c r="B4" s="47" t="s">
        <v>98</v>
      </c>
      <c r="C4" s="18" t="s">
        <v>2</v>
      </c>
      <c r="D4" s="18" t="s">
        <v>28</v>
      </c>
      <c r="E4" s="18" t="s">
        <v>9</v>
      </c>
      <c r="F4" s="18">
        <f>3*3</f>
        <v>9</v>
      </c>
      <c r="G4" s="83">
        <f>SUM(F4:F6)</f>
        <v>14.06</v>
      </c>
      <c r="H4" s="84"/>
      <c r="I4" s="18">
        <v>1.35</v>
      </c>
      <c r="J4" s="82">
        <f>SUM(I4:I6)</f>
        <v>2.23</v>
      </c>
    </row>
    <row r="5" spans="1:10" x14ac:dyDescent="0.25">
      <c r="A5" s="82"/>
      <c r="B5" s="79" t="s">
        <v>100</v>
      </c>
      <c r="C5" s="18" t="s">
        <v>1</v>
      </c>
      <c r="D5" s="18" t="s">
        <v>36</v>
      </c>
      <c r="E5" s="18" t="s">
        <v>10</v>
      </c>
      <c r="F5" s="18">
        <f>1.25*2</f>
        <v>2.5</v>
      </c>
      <c r="G5" s="83"/>
      <c r="H5" s="84"/>
      <c r="I5" s="18">
        <v>0.4</v>
      </c>
      <c r="J5" s="82"/>
    </row>
    <row r="6" spans="1:10" x14ac:dyDescent="0.25">
      <c r="A6" s="82"/>
      <c r="B6" s="81"/>
      <c r="C6" s="18" t="s">
        <v>12</v>
      </c>
      <c r="D6" s="18" t="s">
        <v>5</v>
      </c>
      <c r="E6" s="18" t="s">
        <v>11</v>
      </c>
      <c r="F6" s="18">
        <f>1.6*0.8*2</f>
        <v>2.5600000000000005</v>
      </c>
      <c r="G6" s="83"/>
      <c r="H6" s="84"/>
      <c r="I6" s="18">
        <v>0.48</v>
      </c>
      <c r="J6" s="82"/>
    </row>
    <row r="7" spans="1:10" x14ac:dyDescent="0.25">
      <c r="A7" s="18">
        <v>3</v>
      </c>
      <c r="B7" s="47" t="s">
        <v>101</v>
      </c>
      <c r="C7" s="18" t="s">
        <v>0</v>
      </c>
      <c r="D7" s="18" t="s">
        <v>37</v>
      </c>
      <c r="E7" s="18" t="s">
        <v>13</v>
      </c>
      <c r="F7" s="18">
        <f>1.6*2.9</f>
        <v>4.6399999999999997</v>
      </c>
      <c r="G7" s="60">
        <f>F7</f>
        <v>4.6399999999999997</v>
      </c>
      <c r="H7" s="84"/>
      <c r="I7" s="18">
        <v>1.4</v>
      </c>
      <c r="J7" s="18">
        <f>I7</f>
        <v>1.4</v>
      </c>
    </row>
    <row r="11" spans="1:10" s="3" customFormat="1" ht="28.5" customHeight="1" x14ac:dyDescent="0.25">
      <c r="A11" s="48" t="s">
        <v>7</v>
      </c>
      <c r="B11" s="48" t="s">
        <v>103</v>
      </c>
      <c r="C11" s="48" t="s">
        <v>106</v>
      </c>
      <c r="D11" s="85" t="s">
        <v>104</v>
      </c>
      <c r="E11" s="86"/>
      <c r="F11" s="85" t="s">
        <v>105</v>
      </c>
      <c r="G11" s="86"/>
      <c r="H11" s="48" t="s">
        <v>102</v>
      </c>
      <c r="I11" s="48" t="s">
        <v>115</v>
      </c>
      <c r="J11" s="48" t="s">
        <v>116</v>
      </c>
    </row>
    <row r="12" spans="1:10" ht="28.5" customHeight="1" x14ac:dyDescent="0.25">
      <c r="A12" s="82">
        <v>1</v>
      </c>
      <c r="B12" s="47">
        <v>3</v>
      </c>
      <c r="C12" s="47" t="s">
        <v>2</v>
      </c>
      <c r="D12" s="90">
        <f>'Solution 1_Calculation'!C8</f>
        <v>1000</v>
      </c>
      <c r="E12" s="91"/>
      <c r="F12" s="90">
        <f>'Solution 1_Calculation'!C9</f>
        <v>495</v>
      </c>
      <c r="G12" s="91"/>
      <c r="H12" s="78">
        <f>'Solution 1_Calculation'!C10</f>
        <v>1115.8068829327053</v>
      </c>
      <c r="I12" s="92">
        <f>'Solution 1_Calculation'!C23</f>
        <v>1414.2135623730951</v>
      </c>
      <c r="J12" s="92">
        <f>'Solution 1_Calculation'!C24</f>
        <v>11.313708498984761</v>
      </c>
    </row>
    <row r="13" spans="1:10" x14ac:dyDescent="0.25">
      <c r="A13" s="82"/>
      <c r="B13" s="47">
        <v>1.25</v>
      </c>
      <c r="C13" s="47" t="s">
        <v>114</v>
      </c>
      <c r="D13" s="90">
        <f>'Solution 1_Calculation'!C19</f>
        <v>1000</v>
      </c>
      <c r="E13" s="91"/>
      <c r="F13" s="90">
        <f>'Solution 1_Calculation'!C20</f>
        <v>560</v>
      </c>
      <c r="G13" s="91"/>
      <c r="H13" s="78">
        <f>'Solution 1_Calculation'!C21</f>
        <v>1146.1239025515522</v>
      </c>
      <c r="I13" s="92"/>
      <c r="J13" s="92"/>
    </row>
    <row r="14" spans="1:10" x14ac:dyDescent="0.25">
      <c r="A14" s="82">
        <v>2</v>
      </c>
      <c r="B14" s="47">
        <v>3</v>
      </c>
      <c r="C14" s="47" t="s">
        <v>2</v>
      </c>
      <c r="D14" s="90">
        <f>'Solution 2_Calculation'!C13</f>
        <v>1000</v>
      </c>
      <c r="E14" s="91"/>
      <c r="F14" s="90">
        <f>'Solution 2_Calculation'!C14</f>
        <v>495</v>
      </c>
      <c r="G14" s="91"/>
      <c r="H14" s="78">
        <f>'Solution 2_Calculation'!C15</f>
        <v>1115.8068829327053</v>
      </c>
      <c r="I14" s="92">
        <f>'Solution 2_Calculation'!C47</f>
        <v>1013.8036423623279</v>
      </c>
      <c r="J14" s="92">
        <f>'Solution 2_Calculation'!C48</f>
        <v>5.0442486501405188</v>
      </c>
    </row>
    <row r="15" spans="1:10" x14ac:dyDescent="0.25">
      <c r="A15" s="82"/>
      <c r="B15" s="79">
        <v>1.5</v>
      </c>
      <c r="C15" s="47" t="s">
        <v>2</v>
      </c>
      <c r="D15" s="78">
        <f>D14</f>
        <v>1000</v>
      </c>
      <c r="E15" s="87">
        <f>'Solution 2_Calculation'!C43</f>
        <v>1424.0076633456447</v>
      </c>
      <c r="F15" s="78">
        <f>F14</f>
        <v>495</v>
      </c>
      <c r="G15" s="87">
        <f>'Solution 2_Calculation'!C44</f>
        <v>704.36930023327329</v>
      </c>
      <c r="H15" s="87">
        <f>'Solution 2_Calculation'!C45</f>
        <v>1588.6893769325186</v>
      </c>
      <c r="I15" s="92"/>
      <c r="J15" s="92"/>
    </row>
    <row r="16" spans="1:10" x14ac:dyDescent="0.25">
      <c r="A16" s="82"/>
      <c r="B16" s="80"/>
      <c r="C16" s="47" t="s">
        <v>1</v>
      </c>
      <c r="D16" s="78">
        <f>'Solution 2_Calculation'!C29</f>
        <v>166.72679828726655</v>
      </c>
      <c r="E16" s="88"/>
      <c r="F16" s="78">
        <f>'Solution 2_Calculation'!C30</f>
        <v>33.333333333333329</v>
      </c>
      <c r="G16" s="88"/>
      <c r="H16" s="88"/>
      <c r="I16" s="92"/>
      <c r="J16" s="92"/>
    </row>
    <row r="17" spans="1:10" x14ac:dyDescent="0.25">
      <c r="A17" s="82"/>
      <c r="B17" s="81"/>
      <c r="C17" s="47" t="s">
        <v>4</v>
      </c>
      <c r="D17" s="78">
        <f>'Solution 2_Calculation'!C38</f>
        <v>1000</v>
      </c>
      <c r="E17" s="89"/>
      <c r="F17" s="78">
        <f>'Solution 2_Calculation'!C39</f>
        <v>500</v>
      </c>
      <c r="G17" s="89"/>
      <c r="H17" s="89"/>
      <c r="I17" s="92"/>
      <c r="J17" s="92"/>
    </row>
    <row r="18" spans="1:10" x14ac:dyDescent="0.25">
      <c r="A18" s="47">
        <v>3</v>
      </c>
      <c r="B18" s="47" t="s">
        <v>118</v>
      </c>
      <c r="C18" s="47" t="s">
        <v>0</v>
      </c>
      <c r="D18" s="90">
        <f>'Solution 3_Calculation'!C11</f>
        <v>500</v>
      </c>
      <c r="E18" s="91"/>
      <c r="F18" s="90">
        <f>'Solution 3_Calculation'!C12</f>
        <v>495</v>
      </c>
      <c r="G18" s="91"/>
      <c r="H18" s="78">
        <f>'Solution 3_Calculation'!C13</f>
        <v>703.58013047555573</v>
      </c>
      <c r="I18" s="78">
        <f>'Solution 3_Calculation'!C21</f>
        <v>100</v>
      </c>
      <c r="J18" s="78">
        <f>'Solution 3_Calculation'!C22</f>
        <v>7</v>
      </c>
    </row>
  </sheetData>
  <mergeCells count="28">
    <mergeCell ref="F18:G18"/>
    <mergeCell ref="H15:H17"/>
    <mergeCell ref="B15:B17"/>
    <mergeCell ref="D12:E12"/>
    <mergeCell ref="D13:E13"/>
    <mergeCell ref="D14:E14"/>
    <mergeCell ref="E15:E17"/>
    <mergeCell ref="D18:E18"/>
    <mergeCell ref="I12:I13"/>
    <mergeCell ref="I14:I17"/>
    <mergeCell ref="J12:J13"/>
    <mergeCell ref="J14:J17"/>
    <mergeCell ref="A12:A13"/>
    <mergeCell ref="A14:A17"/>
    <mergeCell ref="D11:E11"/>
    <mergeCell ref="G15:G17"/>
    <mergeCell ref="F13:G13"/>
    <mergeCell ref="F14:G14"/>
    <mergeCell ref="F12:G12"/>
    <mergeCell ref="F11:G11"/>
    <mergeCell ref="G2:G3"/>
    <mergeCell ref="J2:J3"/>
    <mergeCell ref="J4:J6"/>
    <mergeCell ref="H2:H7"/>
    <mergeCell ref="A2:A3"/>
    <mergeCell ref="A4:A6"/>
    <mergeCell ref="G4:G6"/>
    <mergeCell ref="B5:B6"/>
  </mergeCells>
  <pageMargins left="0.7" right="0.7" top="0.75" bottom="0.75" header="0.3" footer="0.3"/>
  <pageSetup orientation="portrait" r:id="rId1"/>
  <ignoredErrors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Solution 1_Component Selection</vt:lpstr>
      <vt:lpstr>Solution 1_Calculation</vt:lpstr>
      <vt:lpstr>Solution 2_Component Selection</vt:lpstr>
      <vt:lpstr>Solution 2_Calculation</vt:lpstr>
      <vt:lpstr>Solution 3_Calculation</vt:lpstr>
      <vt:lpstr>Final Comparison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Zhou, Ying</dc:creator>
  <cp:lastModifiedBy>Zhou, Tracy</cp:lastModifiedBy>
  <dcterms:created xsi:type="dcterms:W3CDTF">2014-07-18T23:09:11Z</dcterms:created>
  <dcterms:modified xsi:type="dcterms:W3CDTF">2015-02-09T01:37:19Z</dcterms:modified>
</cp:coreProperties>
</file>